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INTEL\Desktop\DOC PARA RENDICION DE CUENTAS 2017\"/>
    </mc:Choice>
  </mc:AlternateContent>
  <xr:revisionPtr revIDLastSave="0" documentId="13_ncr:1_{CAA9F0C4-A7B4-4997-A0FC-60A9901C3EAA}" xr6:coauthVersionLast="43" xr6:coauthVersionMax="43" xr10:uidLastSave="{00000000-0000-0000-0000-000000000000}"/>
  <bookViews>
    <workbookView xWindow="-120" yWindow="-120" windowWidth="21840" windowHeight="13140" tabRatio="788" activeTab="1" xr2:uid="{00000000-000D-0000-FFFF-FFFF00000000}"/>
  </bookViews>
  <sheets>
    <sheet name="INVERSION" sheetId="14" r:id="rId1"/>
    <sheet name="anexos gastos de inversión" sheetId="19" r:id="rId2"/>
  </sheets>
  <definedNames>
    <definedName name="_xlnm.Print_Area" localSheetId="1">'anexos gastos de inversión'!$B$2:$G$35</definedName>
    <definedName name="_xlnm.Print_Area" localSheetId="0">INVERSION!$A$7:$X$19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9" l="1"/>
  <c r="T16" i="14"/>
  <c r="U16" i="14" s="1"/>
  <c r="O16" i="14"/>
  <c r="P16" i="14" s="1"/>
  <c r="D16" i="19" s="1"/>
  <c r="T13" i="14" l="1"/>
  <c r="U13" i="14" s="1"/>
  <c r="O17" i="14"/>
  <c r="N17" i="14"/>
  <c r="M17" i="14"/>
  <c r="M15" i="14"/>
  <c r="O14" i="14"/>
  <c r="N14" i="14"/>
  <c r="O13" i="14"/>
  <c r="N13" i="14"/>
  <c r="K13" i="14"/>
  <c r="L13" i="14" s="1"/>
  <c r="K12" i="14"/>
  <c r="K11" i="14"/>
  <c r="L11" i="14" s="1"/>
  <c r="D18" i="19"/>
  <c r="C15" i="19"/>
  <c r="D9" i="19"/>
  <c r="E9" i="19" s="1"/>
  <c r="D10" i="19"/>
  <c r="E10" i="19" s="1"/>
  <c r="C6" i="19"/>
  <c r="T11" i="14"/>
  <c r="U11" i="14" s="1"/>
  <c r="F9" i="19" l="1"/>
  <c r="E11" i="19"/>
  <c r="F10" i="19"/>
  <c r="G10" i="19" s="1"/>
  <c r="P13" i="14"/>
  <c r="O12" i="14" l="1"/>
  <c r="N12" i="14"/>
  <c r="F11" i="19"/>
  <c r="G9" i="19"/>
  <c r="G11" i="19" l="1"/>
  <c r="D11" i="19" s="1"/>
  <c r="N11" i="14"/>
  <c r="O11" i="14"/>
  <c r="P11" i="14"/>
  <c r="Q19" i="14" l="1"/>
  <c r="R19" i="14" l="1"/>
  <c r="M19" i="14"/>
  <c r="P17" i="14" l="1"/>
  <c r="S18" i="14" l="1"/>
  <c r="U18" i="14" s="1"/>
  <c r="O18" i="14" l="1"/>
  <c r="N18" i="14"/>
  <c r="P14" i="14"/>
  <c r="P10" i="14"/>
  <c r="D6" i="19" s="1"/>
  <c r="P15" i="14"/>
  <c r="T12" i="14" l="1"/>
  <c r="U12" i="14" s="1"/>
  <c r="N19" i="14" l="1"/>
  <c r="T10" i="14"/>
  <c r="U10" i="14" s="1"/>
  <c r="O19" i="14" l="1"/>
  <c r="P12" i="14"/>
  <c r="D7" i="19" l="1"/>
  <c r="D23" i="19" s="1"/>
  <c r="P18" i="14" l="1"/>
  <c r="P19" i="14" s="1"/>
  <c r="P27" i="14" s="1"/>
  <c r="T17" i="14"/>
  <c r="U17" i="14" s="1"/>
  <c r="T14" i="14"/>
  <c r="U14" i="14" s="1"/>
  <c r="T15" i="14"/>
  <c r="U1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Indique el área de su unidad de acuerdo a lo establecido en el Art. 230 de la COOTAD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Corresponde a los subprogramas establecidos en su unidad administrativa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8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8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8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Se refiere a los bienes o servicos a contratar
</t>
        </r>
      </text>
    </comment>
    <comment ref="M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Indique la planificacionb cuatriaual</t>
        </r>
      </text>
    </comment>
    <comment ref="W8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W9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X9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</commentList>
</comments>
</file>

<file path=xl/sharedStrings.xml><?xml version="1.0" encoding="utf-8"?>
<sst xmlns="http://schemas.openxmlformats.org/spreadsheetml/2006/main" count="149" uniqueCount="74">
  <si>
    <t>PROYECTO</t>
  </si>
  <si>
    <t>AREA</t>
  </si>
  <si>
    <t>PROGRAMA</t>
  </si>
  <si>
    <t>NOMBRE DEL PROGRAMA</t>
  </si>
  <si>
    <t>SUBPROGRAMA</t>
  </si>
  <si>
    <t>NOMBRE DEL SUBPROGRAMA</t>
  </si>
  <si>
    <t>NOMBRE DEL PROYECTO</t>
  </si>
  <si>
    <t>ACTIVIDAD</t>
  </si>
  <si>
    <t>NOMBRE DE LA ACTIVIDAD</t>
  </si>
  <si>
    <t>PARTIDA</t>
  </si>
  <si>
    <t>DENOMINACION</t>
  </si>
  <si>
    <t>PRODUCTO A CONTRATAR</t>
  </si>
  <si>
    <t>PLANIFICACION CUATRIMESTRAL</t>
  </si>
  <si>
    <t>PRESUPUESTO PLURIANUAL</t>
  </si>
  <si>
    <t>TOTAL PLURIANUAL</t>
  </si>
  <si>
    <t>POLITICA DE EQUIDAD</t>
  </si>
  <si>
    <t>1º</t>
  </si>
  <si>
    <t>2º</t>
  </si>
  <si>
    <t>3º</t>
  </si>
  <si>
    <t>Año 2019</t>
  </si>
  <si>
    <t>Año 2020</t>
  </si>
  <si>
    <t xml:space="preserve">CODIGO </t>
  </si>
  <si>
    <t>NOMBRE</t>
  </si>
  <si>
    <t>01</t>
  </si>
  <si>
    <t>001</t>
  </si>
  <si>
    <t>PARQUE INDUSTRIAL DE LOJA</t>
  </si>
  <si>
    <t>Promoción, garantía y generación de igualdades y condiciones de trabajo.</t>
  </si>
  <si>
    <t>7.5.04.02.01</t>
  </si>
  <si>
    <t>ASIGNACIONES A DISTRIBUIR PARA OBRAS PUBLICAS</t>
  </si>
  <si>
    <t>RED DE DISTRIBUCION INTERNA GPON FTTH PARA EL PARQUE INDUSTRIAL DE LOJA</t>
  </si>
  <si>
    <t>TOTAL DE PROYECTOS Y PROGRAMAS</t>
  </si>
  <si>
    <t>CUMPLIMIENTO</t>
  </si>
  <si>
    <t>EJECUTADO</t>
  </si>
  <si>
    <t>ASIGNACION 2018</t>
  </si>
  <si>
    <t>Año 2021</t>
  </si>
  <si>
    <t>02</t>
  </si>
  <si>
    <t>002</t>
  </si>
  <si>
    <t>PLAN OPERATIVO ANUAL (PROYECTOS DE INVERSIÓN 2018)</t>
  </si>
  <si>
    <t>MANTEMIENTO Y REPACIÓN DEL DRENAJE DE LA INTERSECIÓN DE LA CALLE HOUSTON Y CHICAGO</t>
  </si>
  <si>
    <t>7.3.04.18.01</t>
  </si>
  <si>
    <t>MANTENIMIENTO DE ÁREAS VERDES DEL PARQUE INDUSTRIAL DE LOJA.</t>
  </si>
  <si>
    <t>MANTENIMIENTO DE VIAS INTERNAS DEL PARQUE INDUSTRIAL DE LOJA.</t>
  </si>
  <si>
    <t>GASTOS DE INVERSION</t>
  </si>
  <si>
    <t>MANTENIMIENTO DE ÁREAS VERDES DEL PARQUE INDUSTRIAL DE LOJA E.P.</t>
  </si>
  <si>
    <t>MANTENIMIENTO DE VIAS INTERNAS DEL PARQUE INDUSTRIAL DE LOJA E.P.</t>
  </si>
  <si>
    <t xml:space="preserve">ASIGNACIONES A DISTRIBUIR PARA OBRAS PUBLICAS </t>
  </si>
  <si>
    <t xml:space="preserve">  </t>
  </si>
  <si>
    <t>OBRAS</t>
  </si>
  <si>
    <t>ASIGNACIONES A DISTRIBUIR</t>
  </si>
  <si>
    <t xml:space="preserve">TOTAL DE GASTO DE INVERSION </t>
  </si>
  <si>
    <t>CONSTRUCCIÓN DE BORDILLOS DE LA III ETAPA DEL PARQUE INDUSTRIAL DE LOJA E.P.</t>
  </si>
  <si>
    <t>7.5.01.05.01</t>
  </si>
  <si>
    <t>7.3.06.04.02</t>
  </si>
  <si>
    <t>7.3.06.04.01</t>
  </si>
  <si>
    <t>FISCALIZACIÓN PARA LA CONSTRUCCIÓN DE BORDILLOS DE LA III ETAPA DEL PARQUE INDUSTRIAL DE LOJA E.P.</t>
  </si>
  <si>
    <t>MANTENIMIENTO</t>
  </si>
  <si>
    <t>FISCALIZACIÓN</t>
  </si>
  <si>
    <t>TOTAL INVERSIÓN EN OBRAS</t>
  </si>
  <si>
    <t>TOTAL INVERSIÓN MANTENIMIENTO</t>
  </si>
  <si>
    <t>OTRO GASTO DE INVERSIÓN</t>
  </si>
  <si>
    <t>MANTEMIENTO Y REPACIÓN DEL DRENAJE DE LA INTERSECCIÓN DE LA CALLE HOUSTON Y CHICAGO</t>
  </si>
  <si>
    <t xml:space="preserve"> * NOTA: </t>
  </si>
  <si>
    <t>Todos lo valores que estan descritos en el POA, estan incluido el IVA</t>
  </si>
  <si>
    <t>7.5.05.99.01</t>
  </si>
  <si>
    <t>7.5.05.99.02</t>
  </si>
  <si>
    <t xml:space="preserve">FISCALIZACIÓN DE LA RED DE DISTRIBUCION INTERNA GPON FTTH DE LAS ETAPAS I, II y III DEL PARQUE INDUSTRIAL DE LOJA E.P. </t>
  </si>
  <si>
    <t>RED DE DISTRIBUCION INTERNA GPON FTTH DE LAS ETAPAS I, II Y III PARA EL PARQUE INDUSTRIAL DE LOJA E.P.</t>
  </si>
  <si>
    <t>7.8.01.04.01</t>
  </si>
  <si>
    <t>PAVIMENTACIÓN A NIVEL DE CARPETA ASFALTICA DE LAS CALLES DEL PARQUE INDUSTRIAL PARA LAS ETAPAS I Y II)</t>
  </si>
  <si>
    <t>PAVIMENTACIÓN A NIVEL DE CARPETA ASFALTICA DE LAS CALLES DEL PARQUE INDUSTRIAL PARA LAS ETAPAS I Y II, (Valor a pagar por pavimento de los 29 lotes de la I y II Etapa,de los cuales 6 no estan vendidos por ende estan a cargo del Parque Industrial y 23 usuarios no cuentan con escrituras por mantener cuentas pendientes de pago con el Parque Industrial)</t>
  </si>
  <si>
    <t>RED DE DISTRIBUCION INTERNA GPON FTTH DE LAS ETAPAS I, II y III DEL PARQUE INDUSTRIAL DE LOJA E.P. (El presupuesto inicial esta por $157.447,76, pero se va a realizar una actualización en la que se eliminan 2 armarios valorados en $23,202,27.</t>
  </si>
  <si>
    <t>TOTAL INVERSIÓN FISCALIZACIONES</t>
  </si>
  <si>
    <t xml:space="preserve">FISCALIZACIÓN DE LA RED DE DISTRIBUCION INTERNA GPON FTTH DE LAS ETAPAS I, II y III PARA PARQUE INDUSTRIAL DE LOJA E.P. </t>
  </si>
  <si>
    <t>7.5.99.01.01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</si>
</sst>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&quot;0.0.00.00&quot;"/>
    <numFmt numFmtId="168" formatCode="00"/>
    <numFmt numFmtId="169" formatCode="_(* #,##0.00_);_(* \(#,##0.00\);_(* \-??_);_(@_)"/>
    <numFmt numFmtId="170" formatCode="_-[$$-86B]\ * #,##0.00_ ;_-[$$-86B]\ * \-#,##0.00\ ;_-[$$-86B]\ * &quot;-&quot;??_ ;_-@_ "/>
    <numFmt numFmtId="171" formatCode="_-[$$-300A]\ * #,##0.00_ ;_-[$$-300A]\ * \-#,##0.00\ ;_-[$$-300A]\ * &quot;-&quot;??_ ;_-@_ "/>
    <numFmt numFmtId="172" formatCode="_ [$$-300A]* #,##0.00_ ;_ [$$-300A]* \-#,##0.00_ ;_ [$$-300A]* &quot;-&quot;??_ ;_ @_ "/>
    <numFmt numFmtId="173" formatCode="_([$$-300A]\ * #,##0.00_);_([$$-300A]\ * \(#,##0.00\);_([$$-300A]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166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5" fillId="0" borderId="0"/>
    <xf numFmtId="165" fontId="2" fillId="0" borderId="0" applyFont="0" applyFill="0" applyBorder="0" applyAlignment="0" applyProtection="0"/>
    <xf numFmtId="167" fontId="5" fillId="0" borderId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 applyFill="1" applyAlignment="1">
      <alignment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171" fontId="13" fillId="0" borderId="3" xfId="0" applyNumberFormat="1" applyFont="1" applyFill="1" applyBorder="1"/>
    <xf numFmtId="10" fontId="13" fillId="0" borderId="3" xfId="0" applyNumberFormat="1" applyFont="1" applyFill="1" applyBorder="1"/>
    <xf numFmtId="0" fontId="12" fillId="0" borderId="3" xfId="4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49" fontId="13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6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11" fillId="0" borderId="0" xfId="0" applyFont="1"/>
    <xf numFmtId="164" fontId="0" fillId="0" borderId="0" xfId="0" applyNumberFormat="1" applyBorder="1"/>
    <xf numFmtId="0" fontId="16" fillId="0" borderId="0" xfId="0" applyFont="1" applyFill="1" applyBorder="1" applyAlignment="1"/>
    <xf numFmtId="164" fontId="11" fillId="0" borderId="0" xfId="0" applyNumberFormat="1" applyFont="1" applyBorder="1"/>
    <xf numFmtId="0" fontId="11" fillId="0" borderId="0" xfId="0" applyFont="1" applyFill="1" applyBorder="1"/>
    <xf numFmtId="0" fontId="0" fillId="0" borderId="0" xfId="0" applyBorder="1"/>
    <xf numFmtId="4" fontId="0" fillId="0" borderId="0" xfId="0" applyNumberFormat="1"/>
    <xf numFmtId="166" fontId="17" fillId="0" borderId="3" xfId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70" fontId="2" fillId="0" borderId="3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>
      <alignment horizontal="right" vertical="center"/>
    </xf>
    <xf numFmtId="10" fontId="1" fillId="0" borderId="3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3" xfId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171" fontId="1" fillId="0" borderId="4" xfId="0" applyNumberFormat="1" applyFont="1" applyFill="1" applyBorder="1" applyAlignment="1">
      <alignment vertical="center"/>
    </xf>
    <xf numFmtId="172" fontId="1" fillId="0" borderId="3" xfId="0" applyNumberFormat="1" applyFont="1" applyFill="1" applyBorder="1" applyAlignment="1">
      <alignment horizontal="center" vertical="center"/>
    </xf>
    <xf numFmtId="170" fontId="2" fillId="0" borderId="7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16" fillId="0" borderId="0" xfId="0" applyFont="1" applyFill="1"/>
    <xf numFmtId="164" fontId="11" fillId="0" borderId="0" xfId="0" applyNumberFormat="1" applyFont="1" applyFill="1" applyBorder="1"/>
    <xf numFmtId="2" fontId="0" fillId="0" borderId="0" xfId="0" applyNumberFormat="1" applyFill="1" applyBorder="1"/>
    <xf numFmtId="0" fontId="20" fillId="0" borderId="0" xfId="0" applyFont="1" applyFill="1" applyBorder="1" applyAlignment="1">
      <alignment horizontal="right"/>
    </xf>
    <xf numFmtId="171" fontId="7" fillId="0" borderId="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 wrapText="1"/>
    </xf>
    <xf numFmtId="2" fontId="13" fillId="0" borderId="0" xfId="0" applyNumberFormat="1" applyFont="1" applyFill="1"/>
    <xf numFmtId="4" fontId="0" fillId="0" borderId="0" xfId="0" applyNumberFormat="1" applyBorder="1"/>
    <xf numFmtId="4" fontId="0" fillId="0" borderId="0" xfId="0" applyNumberFormat="1" applyBorder="1" applyAlignment="1">
      <alignment horizontal="center" vertical="center"/>
    </xf>
    <xf numFmtId="171" fontId="7" fillId="0" borderId="3" xfId="0" applyNumberFormat="1" applyFont="1" applyFill="1" applyBorder="1" applyAlignment="1">
      <alignment vertical="center"/>
    </xf>
    <xf numFmtId="0" fontId="21" fillId="0" borderId="0" xfId="0" applyFont="1" applyFill="1"/>
    <xf numFmtId="2" fontId="21" fillId="0" borderId="0" xfId="0" applyNumberFormat="1" applyFont="1" applyFill="1"/>
    <xf numFmtId="173" fontId="21" fillId="0" borderId="0" xfId="0" applyNumberFormat="1" applyFont="1" applyFill="1"/>
    <xf numFmtId="0" fontId="11" fillId="0" borderId="0" xfId="0" applyFont="1" applyFill="1"/>
    <xf numFmtId="0" fontId="20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/>
    <xf numFmtId="164" fontId="18" fillId="0" borderId="3" xfId="1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/>
    </xf>
    <xf numFmtId="164" fontId="11" fillId="0" borderId="3" xfId="0" applyNumberFormat="1" applyFont="1" applyFill="1" applyBorder="1"/>
    <xf numFmtId="0" fontId="0" fillId="0" borderId="3" xfId="0" applyFill="1" applyBorder="1" applyAlignment="1">
      <alignment wrapText="1"/>
    </xf>
    <xf numFmtId="164" fontId="0" fillId="0" borderId="3" xfId="0" applyNumberFormat="1" applyFill="1" applyBorder="1"/>
    <xf numFmtId="0" fontId="0" fillId="0" borderId="3" xfId="0" applyFill="1" applyBorder="1"/>
    <xf numFmtId="164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/>
    <xf numFmtId="164" fontId="22" fillId="0" borderId="3" xfId="1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49" fontId="17" fillId="0" borderId="1" xfId="3" applyNumberFormat="1" applyFont="1" applyFill="1" applyBorder="1" applyAlignment="1">
      <alignment horizontal="center" vertical="center" wrapText="1"/>
    </xf>
    <xf numFmtId="49" fontId="17" fillId="0" borderId="2" xfId="3" applyNumberFormat="1" applyFont="1" applyFill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49" fontId="19" fillId="0" borderId="2" xfId="3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justify" wrapText="1"/>
    </xf>
    <xf numFmtId="2" fontId="17" fillId="0" borderId="6" xfId="0" applyNumberFormat="1" applyFont="1" applyFill="1" applyBorder="1" applyAlignment="1">
      <alignment horizontal="center" vertical="justify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justify" wrapText="1"/>
    </xf>
    <xf numFmtId="2" fontId="17" fillId="0" borderId="1" xfId="0" applyNumberFormat="1" applyFont="1" applyFill="1" applyBorder="1" applyAlignment="1">
      <alignment horizontal="center" vertical="justify" wrapText="1"/>
    </xf>
    <xf numFmtId="2" fontId="17" fillId="0" borderId="2" xfId="0" applyNumberFormat="1" applyFont="1" applyFill="1" applyBorder="1" applyAlignment="1">
      <alignment horizontal="center" vertical="justify" wrapText="1"/>
    </xf>
    <xf numFmtId="0" fontId="11" fillId="0" borderId="4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</cellXfs>
  <cellStyles count="11">
    <cellStyle name="Énfasis1" xfId="2" builtinId="29"/>
    <cellStyle name="Énfasis6" xfId="3" builtinId="49"/>
    <cellStyle name="Millares" xfId="1" builtinId="3"/>
    <cellStyle name="Millares 2" xfId="6" xr:uid="{00000000-0005-0000-0000-000003000000}"/>
    <cellStyle name="Millares 2 2" xfId="9" xr:uid="{00000000-0005-0000-0000-000004000000}"/>
    <cellStyle name="Millares 4" xfId="8" xr:uid="{00000000-0005-0000-0000-000005000000}"/>
    <cellStyle name="Moneda" xfId="10" builtinId="4"/>
    <cellStyle name="Moneda 2" xfId="7" xr:uid="{00000000-0005-0000-0000-000007000000}"/>
    <cellStyle name="Normal" xfId="0" builtinId="0"/>
    <cellStyle name="Normal 2" xfId="5" xr:uid="{00000000-0005-0000-0000-000009000000}"/>
    <cellStyle name="Normal 2 2" xfId="4" xr:uid="{00000000-0005-0000-0000-00000A000000}"/>
  </cellStyles>
  <dxfs count="0"/>
  <tableStyles count="0" defaultTableStyle="TableStyleMedium2" defaultPivotStyle="PivotStyleLight16"/>
  <colors>
    <mruColors>
      <color rgb="FF00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188336</xdr:colOff>
      <xdr:row>1</xdr:row>
      <xdr:rowOff>149802</xdr:rowOff>
    </xdr:from>
    <xdr:to>
      <xdr:col>2</xdr:col>
      <xdr:colOff>1440502</xdr:colOff>
      <xdr:row>5</xdr:row>
      <xdr:rowOff>138546</xdr:rowOff>
    </xdr:to>
    <xdr:pic>
      <xdr:nvPicPr>
        <xdr:cNvPr id="3" name="2 Imagen" descr="E:\Logo\JPG\CMYK\Logo Parque Industri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336" y="340302"/>
          <a:ext cx="1918916" cy="7507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308160</xdr:colOff>
      <xdr:row>25</xdr:row>
      <xdr:rowOff>63670</xdr:rowOff>
    </xdr:from>
    <xdr:to>
      <xdr:col>2</xdr:col>
      <xdr:colOff>3428999</xdr:colOff>
      <xdr:row>33</xdr:row>
      <xdr:rowOff>33617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092572" y="6036405"/>
          <a:ext cx="3120839" cy="1684447"/>
          <a:chOff x="1099705" y="14001751"/>
          <a:chExt cx="2112817" cy="1143000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099705" y="14001751"/>
            <a:ext cx="2112817" cy="1143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r>
              <a:rPr lang="es-EC" sz="1100" b="1"/>
              <a:t>Ing. Ximena Aguirre Salinas</a:t>
            </a:r>
          </a:p>
          <a:p>
            <a:pPr algn="ctr"/>
            <a:r>
              <a:rPr lang="es-EC" sz="1100" b="1"/>
              <a:t>GERENTE DEL PILEP</a:t>
            </a:r>
          </a:p>
        </xdr:txBody>
      </xdr:sp>
      <xdr:cxnSp macro="">
        <xdr:nvCxnSpPr>
          <xdr:cNvPr id="4" name="3 Conector rect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207982" y="14477131"/>
            <a:ext cx="193097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5254031</xdr:colOff>
      <xdr:row>25</xdr:row>
      <xdr:rowOff>41254</xdr:rowOff>
    </xdr:from>
    <xdr:to>
      <xdr:col>5</xdr:col>
      <xdr:colOff>515470</xdr:colOff>
      <xdr:row>32</xdr:row>
      <xdr:rowOff>156881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038443" y="6013989"/>
          <a:ext cx="3060733" cy="1639627"/>
          <a:chOff x="4355522" y="14001751"/>
          <a:chExt cx="2381250" cy="1143000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355522" y="14001751"/>
            <a:ext cx="2381250" cy="1143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endParaRPr lang="es-EC" sz="1100"/>
          </a:p>
          <a:p>
            <a:pPr algn="ctr"/>
            <a:r>
              <a:rPr lang="es-EC" sz="1100" b="1"/>
              <a:t>Ing. Norma Quezada Castillo</a:t>
            </a:r>
          </a:p>
          <a:p>
            <a:pPr algn="ctr"/>
            <a:r>
              <a:rPr lang="es-EC" sz="1100" b="1"/>
              <a:t>TÉCNICA</a:t>
            </a:r>
            <a:r>
              <a:rPr lang="es-EC" sz="1100" b="1" baseline="0"/>
              <a:t> DE PROYECTOS</a:t>
            </a:r>
            <a:endParaRPr lang="es-EC" sz="1100" b="1"/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4495995" y="14470480"/>
            <a:ext cx="219940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7:X27"/>
  <sheetViews>
    <sheetView topLeftCell="G10" zoomScale="90" zoomScaleNormal="90" workbookViewId="0">
      <selection activeCell="I12" sqref="I12"/>
    </sheetView>
  </sheetViews>
  <sheetFormatPr baseColWidth="10" defaultColWidth="11.42578125" defaultRowHeight="15" x14ac:dyDescent="0.25"/>
  <cols>
    <col min="1" max="1" width="5.85546875" style="3" customWidth="1"/>
    <col min="2" max="2" width="9.85546875" style="4" customWidth="1"/>
    <col min="3" max="3" width="21.7109375" style="3" customWidth="1"/>
    <col min="4" max="4" width="12.5703125" style="4" customWidth="1"/>
    <col min="5" max="5" width="22.140625" style="3" customWidth="1"/>
    <col min="6" max="6" width="8.5703125" style="4" customWidth="1"/>
    <col min="7" max="7" width="16.85546875" style="3" customWidth="1"/>
    <col min="8" max="8" width="13.42578125" style="4" customWidth="1"/>
    <col min="9" max="9" width="20.5703125" style="3" customWidth="1"/>
    <col min="10" max="10" width="19.28515625" style="5" customWidth="1"/>
    <col min="11" max="11" width="33.140625" style="5" customWidth="1"/>
    <col min="12" max="12" width="32.7109375" style="5" customWidth="1"/>
    <col min="13" max="13" width="16.5703125" style="5" customWidth="1"/>
    <col min="14" max="14" width="18.5703125" style="5" customWidth="1"/>
    <col min="15" max="15" width="20" style="5" customWidth="1"/>
    <col min="16" max="16" width="20.42578125" style="5" customWidth="1"/>
    <col min="17" max="17" width="13.28515625" style="5" customWidth="1"/>
    <col min="18" max="18" width="15.140625" style="5" customWidth="1"/>
    <col min="19" max="19" width="10.7109375" style="5" customWidth="1"/>
    <col min="20" max="20" width="13" style="5" customWidth="1"/>
    <col min="21" max="21" width="11.5703125" style="5" customWidth="1"/>
    <col min="22" max="22" width="12.5703125" style="5" customWidth="1"/>
    <col min="23" max="23" width="10.28515625" style="6" customWidth="1"/>
    <col min="24" max="24" width="25.5703125" style="5" customWidth="1"/>
    <col min="25" max="16384" width="11.42578125" style="5"/>
  </cols>
  <sheetData>
    <row r="7" spans="1:24" ht="30.75" customHeight="1" x14ac:dyDescent="0.25">
      <c r="A7" s="88" t="s">
        <v>37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s="1" customFormat="1" x14ac:dyDescent="0.25">
      <c r="A8" s="80" t="s">
        <v>1</v>
      </c>
      <c r="B8" s="80" t="s">
        <v>2</v>
      </c>
      <c r="C8" s="78" t="s">
        <v>3</v>
      </c>
      <c r="D8" s="80" t="s">
        <v>4</v>
      </c>
      <c r="E8" s="78" t="s">
        <v>5</v>
      </c>
      <c r="F8" s="80" t="s">
        <v>0</v>
      </c>
      <c r="G8" s="78" t="s">
        <v>6</v>
      </c>
      <c r="H8" s="80" t="s">
        <v>7</v>
      </c>
      <c r="I8" s="78" t="s">
        <v>8</v>
      </c>
      <c r="J8" s="78" t="s">
        <v>9</v>
      </c>
      <c r="K8" s="78" t="s">
        <v>10</v>
      </c>
      <c r="L8" s="78" t="s">
        <v>11</v>
      </c>
      <c r="M8" s="84" t="s">
        <v>12</v>
      </c>
      <c r="N8" s="85"/>
      <c r="O8" s="86"/>
      <c r="P8" s="87" t="s">
        <v>33</v>
      </c>
      <c r="Q8" s="76" t="s">
        <v>32</v>
      </c>
      <c r="R8" s="76" t="s">
        <v>31</v>
      </c>
      <c r="S8" s="82" t="s">
        <v>13</v>
      </c>
      <c r="T8" s="89"/>
      <c r="U8" s="83"/>
      <c r="V8" s="90" t="s">
        <v>14</v>
      </c>
      <c r="W8" s="82" t="s">
        <v>15</v>
      </c>
      <c r="X8" s="83"/>
    </row>
    <row r="9" spans="1:24" s="1" customFormat="1" ht="43.5" customHeight="1" x14ac:dyDescent="0.25">
      <c r="A9" s="81"/>
      <c r="B9" s="81"/>
      <c r="C9" s="79"/>
      <c r="D9" s="81"/>
      <c r="E9" s="79"/>
      <c r="F9" s="81"/>
      <c r="G9" s="79"/>
      <c r="H9" s="81"/>
      <c r="I9" s="79"/>
      <c r="J9" s="79"/>
      <c r="K9" s="79"/>
      <c r="L9" s="79"/>
      <c r="M9" s="47" t="s">
        <v>16</v>
      </c>
      <c r="N9" s="47" t="s">
        <v>17</v>
      </c>
      <c r="O9" s="47" t="s">
        <v>18</v>
      </c>
      <c r="P9" s="77"/>
      <c r="Q9" s="77"/>
      <c r="R9" s="77"/>
      <c r="S9" s="31" t="s">
        <v>19</v>
      </c>
      <c r="T9" s="31" t="s">
        <v>20</v>
      </c>
      <c r="U9" s="31" t="s">
        <v>34</v>
      </c>
      <c r="V9" s="91"/>
      <c r="W9" s="32" t="s">
        <v>21</v>
      </c>
      <c r="X9" s="32" t="s">
        <v>22</v>
      </c>
    </row>
    <row r="10" spans="1:24" ht="60" customHeight="1" x14ac:dyDescent="0.25">
      <c r="A10" s="33">
        <v>4</v>
      </c>
      <c r="B10" s="2" t="s">
        <v>35</v>
      </c>
      <c r="C10" s="12" t="s">
        <v>25</v>
      </c>
      <c r="D10" s="2" t="s">
        <v>35</v>
      </c>
      <c r="E10" s="12" t="s">
        <v>25</v>
      </c>
      <c r="F10" s="2" t="s">
        <v>35</v>
      </c>
      <c r="G10" s="12" t="s">
        <v>25</v>
      </c>
      <c r="H10" s="2" t="s">
        <v>36</v>
      </c>
      <c r="I10" s="12" t="s">
        <v>25</v>
      </c>
      <c r="J10" s="8" t="s">
        <v>39</v>
      </c>
      <c r="K10" s="54" t="s">
        <v>44</v>
      </c>
      <c r="L10" s="34" t="s">
        <v>41</v>
      </c>
      <c r="M10" s="35">
        <v>1120</v>
      </c>
      <c r="N10" s="36">
        <v>3360</v>
      </c>
      <c r="O10" s="35">
        <v>1120</v>
      </c>
      <c r="P10" s="53">
        <f t="shared" ref="P10:P14" si="0">SUM(M10:O10)</f>
        <v>5600</v>
      </c>
      <c r="Q10" s="37">
        <v>0</v>
      </c>
      <c r="R10" s="38">
        <v>0</v>
      </c>
      <c r="S10" s="39">
        <v>1</v>
      </c>
      <c r="T10" s="40">
        <f t="shared" ref="T10:T12" si="1">S10*1.02187567977601</f>
        <v>1.02187567977601</v>
      </c>
      <c r="U10" s="40">
        <f t="shared" ref="U10:U12" si="2">T10*1.02191872171653</f>
        <v>1.0442738884299103</v>
      </c>
      <c r="V10" s="41">
        <v>0</v>
      </c>
      <c r="W10" s="42">
        <v>1010200</v>
      </c>
      <c r="X10" s="42" t="s">
        <v>26</v>
      </c>
    </row>
    <row r="11" spans="1:24" ht="125.25" customHeight="1" x14ac:dyDescent="0.25">
      <c r="A11" s="33">
        <v>4</v>
      </c>
      <c r="B11" s="2" t="s">
        <v>23</v>
      </c>
      <c r="C11" s="12" t="s">
        <v>25</v>
      </c>
      <c r="D11" s="2" t="s">
        <v>23</v>
      </c>
      <c r="E11" s="12" t="s">
        <v>25</v>
      </c>
      <c r="F11" s="2" t="s">
        <v>23</v>
      </c>
      <c r="G11" s="12" t="s">
        <v>25</v>
      </c>
      <c r="H11" s="2" t="s">
        <v>24</v>
      </c>
      <c r="I11" s="12" t="s">
        <v>25</v>
      </c>
      <c r="J11" s="8" t="s">
        <v>53</v>
      </c>
      <c r="K11" s="42" t="str">
        <f>'anexos gastos de inversión'!C9</f>
        <v>FISCALIZACIÓN PARA LA CONSTRUCCIÓN DE BORDILLOS DE LA III ETAPA DEL PARQUE INDUSTRIAL DE LOJA E.P.</v>
      </c>
      <c r="L11" s="42" t="str">
        <f>K11</f>
        <v>FISCALIZACIÓN PARA LA CONSTRUCCIÓN DE BORDILLOS DE LA III ETAPA DEL PARQUE INDUSTRIAL DE LOJA E.P.</v>
      </c>
      <c r="M11" s="43">
        <v>0</v>
      </c>
      <c r="N11" s="44">
        <f>'anexos gastos de inversión'!G9/2</f>
        <v>1120</v>
      </c>
      <c r="O11" s="36">
        <f>'anexos gastos de inversión'!G9/2</f>
        <v>1120</v>
      </c>
      <c r="P11" s="37">
        <f t="shared" ref="P11" si="3">SUM(M11:O11)</f>
        <v>2240</v>
      </c>
      <c r="Q11" s="37">
        <v>0</v>
      </c>
      <c r="R11" s="38">
        <v>0</v>
      </c>
      <c r="S11" s="40">
        <v>0</v>
      </c>
      <c r="T11" s="40">
        <f t="shared" ref="T11" si="4">S11*1.02187567977601</f>
        <v>0</v>
      </c>
      <c r="U11" s="40">
        <f t="shared" ref="U11" si="5">T11*1.02191872171653</f>
        <v>0</v>
      </c>
      <c r="V11" s="41">
        <v>0</v>
      </c>
      <c r="W11" s="42">
        <v>1010200</v>
      </c>
      <c r="X11" s="42" t="s">
        <v>26</v>
      </c>
    </row>
    <row r="12" spans="1:24" ht="125.25" customHeight="1" x14ac:dyDescent="0.25">
      <c r="A12" s="33">
        <v>4</v>
      </c>
      <c r="B12" s="2" t="s">
        <v>23</v>
      </c>
      <c r="C12" s="12" t="s">
        <v>25</v>
      </c>
      <c r="D12" s="2" t="s">
        <v>23</v>
      </c>
      <c r="E12" s="12" t="s">
        <v>25</v>
      </c>
      <c r="F12" s="2" t="s">
        <v>23</v>
      </c>
      <c r="G12" s="12" t="s">
        <v>25</v>
      </c>
      <c r="H12" s="2" t="s">
        <v>24</v>
      </c>
      <c r="I12" s="12" t="s">
        <v>25</v>
      </c>
      <c r="J12" s="8" t="s">
        <v>52</v>
      </c>
      <c r="K12" s="42" t="str">
        <f>'anexos gastos de inversión'!C10</f>
        <v xml:space="preserve">FISCALIZACIÓN DE LA RED DE DISTRIBUCION INTERNA GPON FTTH DE LAS ETAPAS I, II y III PARA PARQUE INDUSTRIAL DE LOJA E.P. </v>
      </c>
      <c r="L12" s="7" t="s">
        <v>65</v>
      </c>
      <c r="M12" s="43">
        <v>0</v>
      </c>
      <c r="N12" s="44">
        <f>'anexos gastos de inversión'!G10/2</f>
        <v>3024</v>
      </c>
      <c r="O12" s="36">
        <f>'anexos gastos de inversión'!G10/2</f>
        <v>3024</v>
      </c>
      <c r="P12" s="37">
        <f t="shared" si="0"/>
        <v>6048</v>
      </c>
      <c r="Q12" s="37">
        <v>0</v>
      </c>
      <c r="R12" s="38">
        <v>0</v>
      </c>
      <c r="S12" s="40">
        <v>0</v>
      </c>
      <c r="T12" s="40">
        <f t="shared" si="1"/>
        <v>0</v>
      </c>
      <c r="U12" s="40">
        <f t="shared" si="2"/>
        <v>0</v>
      </c>
      <c r="V12" s="41">
        <v>0</v>
      </c>
      <c r="W12" s="42">
        <v>1010200</v>
      </c>
      <c r="X12" s="42" t="s">
        <v>26</v>
      </c>
    </row>
    <row r="13" spans="1:24" ht="66.75" customHeight="1" x14ac:dyDescent="0.25">
      <c r="A13" s="33">
        <v>4</v>
      </c>
      <c r="B13" s="2" t="s">
        <v>23</v>
      </c>
      <c r="C13" s="12" t="s">
        <v>25</v>
      </c>
      <c r="D13" s="2" t="s">
        <v>23</v>
      </c>
      <c r="E13" s="12" t="s">
        <v>25</v>
      </c>
      <c r="F13" s="2" t="s">
        <v>23</v>
      </c>
      <c r="G13" s="12" t="s">
        <v>25</v>
      </c>
      <c r="H13" s="2" t="s">
        <v>24</v>
      </c>
      <c r="I13" s="12" t="s">
        <v>25</v>
      </c>
      <c r="J13" s="8" t="s">
        <v>51</v>
      </c>
      <c r="K13" s="42" t="str">
        <f>'anexos gastos de inversión'!C13</f>
        <v>CONSTRUCCIÓN DE BORDILLOS DE LA III ETAPA DEL PARQUE INDUSTRIAL DE LOJA E.P.</v>
      </c>
      <c r="L13" s="42" t="str">
        <f>K13</f>
        <v>CONSTRUCCIÓN DE BORDILLOS DE LA III ETAPA DEL PARQUE INDUSTRIAL DE LOJA E.P.</v>
      </c>
      <c r="M13" s="43">
        <v>0</v>
      </c>
      <c r="N13" s="44">
        <f>'anexos gastos de inversión'!D13/2</f>
        <v>25000</v>
      </c>
      <c r="O13" s="36">
        <f>'anexos gastos de inversión'!D13/2</f>
        <v>25000</v>
      </c>
      <c r="P13" s="37">
        <f>SUM(M13:O13)</f>
        <v>50000</v>
      </c>
      <c r="Q13" s="37">
        <v>0</v>
      </c>
      <c r="R13" s="38">
        <v>0</v>
      </c>
      <c r="S13" s="40">
        <v>0</v>
      </c>
      <c r="T13" s="40">
        <f t="shared" ref="T13" si="6">S13*1.02187567977601</f>
        <v>0</v>
      </c>
      <c r="U13" s="40">
        <f t="shared" ref="U13" si="7">T13*1.02191872171653</f>
        <v>0</v>
      </c>
      <c r="V13" s="41">
        <v>0</v>
      </c>
      <c r="W13" s="42">
        <v>1010200</v>
      </c>
      <c r="X13" s="42" t="s">
        <v>26</v>
      </c>
    </row>
    <row r="14" spans="1:24" ht="72.75" customHeight="1" x14ac:dyDescent="0.25">
      <c r="A14" s="33">
        <v>4</v>
      </c>
      <c r="B14" s="2" t="s">
        <v>23</v>
      </c>
      <c r="C14" s="12" t="s">
        <v>25</v>
      </c>
      <c r="D14" s="2" t="s">
        <v>23</v>
      </c>
      <c r="E14" s="12" t="s">
        <v>25</v>
      </c>
      <c r="F14" s="2" t="s">
        <v>23</v>
      </c>
      <c r="G14" s="12" t="s">
        <v>25</v>
      </c>
      <c r="H14" s="2" t="s">
        <v>24</v>
      </c>
      <c r="I14" s="12" t="s">
        <v>25</v>
      </c>
      <c r="J14" s="8" t="s">
        <v>27</v>
      </c>
      <c r="K14" s="48" t="s">
        <v>66</v>
      </c>
      <c r="L14" s="7" t="s">
        <v>29</v>
      </c>
      <c r="M14" s="35">
        <v>0</v>
      </c>
      <c r="N14" s="36">
        <f>'anexos gastos de inversión'!D14/2</f>
        <v>67500</v>
      </c>
      <c r="O14" s="35">
        <f>'anexos gastos de inversión'!D14/2</f>
        <v>67500</v>
      </c>
      <c r="P14" s="37">
        <f t="shared" si="0"/>
        <v>135000</v>
      </c>
      <c r="Q14" s="37">
        <v>0</v>
      </c>
      <c r="R14" s="38">
        <v>0</v>
      </c>
      <c r="S14" s="40">
        <v>0</v>
      </c>
      <c r="T14" s="40">
        <f>S14*1.02187567977601</f>
        <v>0</v>
      </c>
      <c r="U14" s="40">
        <f>T14*1.02191872171653</f>
        <v>0</v>
      </c>
      <c r="V14" s="41">
        <v>0</v>
      </c>
      <c r="W14" s="42">
        <v>1010200</v>
      </c>
      <c r="X14" s="42" t="s">
        <v>26</v>
      </c>
    </row>
    <row r="15" spans="1:24" ht="86.25" customHeight="1" x14ac:dyDescent="0.25">
      <c r="A15" s="33">
        <v>4</v>
      </c>
      <c r="B15" s="2" t="s">
        <v>23</v>
      </c>
      <c r="C15" s="12" t="s">
        <v>25</v>
      </c>
      <c r="D15" s="2" t="s">
        <v>23</v>
      </c>
      <c r="E15" s="12" t="s">
        <v>25</v>
      </c>
      <c r="F15" s="2" t="s">
        <v>23</v>
      </c>
      <c r="G15" s="12" t="s">
        <v>25</v>
      </c>
      <c r="H15" s="2" t="s">
        <v>24</v>
      </c>
      <c r="I15" s="12" t="s">
        <v>25</v>
      </c>
      <c r="J15" s="8" t="s">
        <v>63</v>
      </c>
      <c r="K15" s="48" t="s">
        <v>60</v>
      </c>
      <c r="L15" s="7" t="s">
        <v>38</v>
      </c>
      <c r="M15" s="35">
        <f>'anexos gastos de inversión'!D15</f>
        <v>6750</v>
      </c>
      <c r="N15" s="45">
        <v>0</v>
      </c>
      <c r="O15" s="45">
        <v>0</v>
      </c>
      <c r="P15" s="37">
        <f t="shared" ref="P15:P16" si="8">SUM(M15:O15)</f>
        <v>6750</v>
      </c>
      <c r="Q15" s="46">
        <v>0</v>
      </c>
      <c r="R15" s="38">
        <v>0</v>
      </c>
      <c r="S15" s="40">
        <v>0</v>
      </c>
      <c r="T15" s="40">
        <f t="shared" ref="T15:T17" si="9">S15*1.02187567977601</f>
        <v>0</v>
      </c>
      <c r="U15" s="40">
        <f t="shared" ref="U15:U17" si="10">T15*1.02191872171653</f>
        <v>0</v>
      </c>
      <c r="V15" s="41">
        <v>0</v>
      </c>
      <c r="W15" s="42">
        <v>1010200</v>
      </c>
      <c r="X15" s="42" t="s">
        <v>26</v>
      </c>
    </row>
    <row r="16" spans="1:24" ht="60" customHeight="1" x14ac:dyDescent="0.25">
      <c r="A16" s="33">
        <v>4</v>
      </c>
      <c r="B16" s="2" t="s">
        <v>35</v>
      </c>
      <c r="C16" s="12" t="s">
        <v>25</v>
      </c>
      <c r="D16" s="2" t="s">
        <v>35</v>
      </c>
      <c r="E16" s="12" t="s">
        <v>25</v>
      </c>
      <c r="F16" s="2" t="s">
        <v>35</v>
      </c>
      <c r="G16" s="12" t="s">
        <v>25</v>
      </c>
      <c r="H16" s="2" t="s">
        <v>36</v>
      </c>
      <c r="I16" s="12" t="s">
        <v>25</v>
      </c>
      <c r="J16" s="8" t="s">
        <v>64</v>
      </c>
      <c r="K16" s="54" t="s">
        <v>43</v>
      </c>
      <c r="L16" s="34" t="s">
        <v>40</v>
      </c>
      <c r="M16" s="35">
        <v>0</v>
      </c>
      <c r="N16" s="36">
        <v>2240</v>
      </c>
      <c r="O16" s="35">
        <f>N16</f>
        <v>2240</v>
      </c>
      <c r="P16" s="53">
        <f t="shared" si="8"/>
        <v>4480</v>
      </c>
      <c r="Q16" s="37">
        <v>0</v>
      </c>
      <c r="R16" s="38">
        <v>0</v>
      </c>
      <c r="S16" s="39">
        <v>1</v>
      </c>
      <c r="T16" s="40">
        <f t="shared" si="9"/>
        <v>1.02187567977601</v>
      </c>
      <c r="U16" s="40">
        <f t="shared" si="10"/>
        <v>1.0442738884299103</v>
      </c>
      <c r="V16" s="41">
        <v>0</v>
      </c>
      <c r="W16" s="42">
        <v>1010200</v>
      </c>
      <c r="X16" s="42" t="s">
        <v>26</v>
      </c>
    </row>
    <row r="17" spans="1:24" ht="44.25" customHeight="1" x14ac:dyDescent="0.25">
      <c r="A17" s="33">
        <v>4</v>
      </c>
      <c r="B17" s="2" t="s">
        <v>23</v>
      </c>
      <c r="C17" s="12" t="s">
        <v>25</v>
      </c>
      <c r="D17" s="2" t="s">
        <v>23</v>
      </c>
      <c r="E17" s="12" t="s">
        <v>25</v>
      </c>
      <c r="F17" s="2" t="s">
        <v>23</v>
      </c>
      <c r="G17" s="12" t="s">
        <v>25</v>
      </c>
      <c r="H17" s="2" t="s">
        <v>24</v>
      </c>
      <c r="I17" s="12" t="s">
        <v>25</v>
      </c>
      <c r="J17" s="20" t="s">
        <v>73</v>
      </c>
      <c r="K17" s="42" t="s">
        <v>28</v>
      </c>
      <c r="L17" s="7" t="s">
        <v>45</v>
      </c>
      <c r="M17" s="58">
        <f>'anexos gastos de inversión'!D17/3</f>
        <v>41319.823333333334</v>
      </c>
      <c r="N17" s="58">
        <f>'anexos gastos de inversión'!D17/3</f>
        <v>41319.823333333334</v>
      </c>
      <c r="O17" s="58">
        <f>'anexos gastos de inversión'!D17/3</f>
        <v>41319.823333333334</v>
      </c>
      <c r="P17" s="73">
        <f>SUM(M17:O17)</f>
        <v>123959.47</v>
      </c>
      <c r="Q17" s="37">
        <v>0</v>
      </c>
      <c r="R17" s="38">
        <v>0</v>
      </c>
      <c r="S17" s="40">
        <v>0</v>
      </c>
      <c r="T17" s="40">
        <f t="shared" si="9"/>
        <v>0</v>
      </c>
      <c r="U17" s="40">
        <f t="shared" si="10"/>
        <v>0</v>
      </c>
      <c r="V17" s="41">
        <v>0</v>
      </c>
      <c r="W17" s="42">
        <v>1010200</v>
      </c>
      <c r="X17" s="42" t="s">
        <v>26</v>
      </c>
    </row>
    <row r="18" spans="1:24" ht="189" customHeight="1" x14ac:dyDescent="0.25">
      <c r="A18" s="33">
        <v>4</v>
      </c>
      <c r="B18" s="2" t="s">
        <v>23</v>
      </c>
      <c r="C18" s="12" t="s">
        <v>25</v>
      </c>
      <c r="D18" s="2" t="s">
        <v>23</v>
      </c>
      <c r="E18" s="12" t="s">
        <v>25</v>
      </c>
      <c r="F18" s="2" t="s">
        <v>23</v>
      </c>
      <c r="G18" s="12" t="s">
        <v>25</v>
      </c>
      <c r="H18" s="2" t="s">
        <v>24</v>
      </c>
      <c r="I18" s="12" t="s">
        <v>25</v>
      </c>
      <c r="J18" s="20" t="s">
        <v>67</v>
      </c>
      <c r="K18" s="7" t="s">
        <v>68</v>
      </c>
      <c r="L18" s="7" t="s">
        <v>69</v>
      </c>
      <c r="M18" s="58">
        <v>0</v>
      </c>
      <c r="N18" s="58" t="e">
        <f>#REF!/2</f>
        <v>#REF!</v>
      </c>
      <c r="O18" s="58" t="e">
        <f>#REF!/2+#REF!</f>
        <v>#REF!</v>
      </c>
      <c r="P18" s="73" t="e">
        <f>SUM(M18:O18)</f>
        <v>#REF!</v>
      </c>
      <c r="Q18" s="37">
        <v>0</v>
      </c>
      <c r="R18" s="38">
        <v>0</v>
      </c>
      <c r="S18" s="40" t="e">
        <f>#REF!-#REF!</f>
        <v>#REF!</v>
      </c>
      <c r="T18" s="40">
        <v>0</v>
      </c>
      <c r="U18" s="40">
        <f t="shared" ref="U18" si="11">T18*1.02191872171653</f>
        <v>0</v>
      </c>
      <c r="V18" s="41">
        <v>0</v>
      </c>
      <c r="W18" s="42">
        <v>1010200</v>
      </c>
      <c r="X18" s="42" t="s">
        <v>26</v>
      </c>
    </row>
    <row r="19" spans="1:24" s="9" customFormat="1" ht="42.75" customHeight="1" x14ac:dyDescent="0.25">
      <c r="A19" s="16"/>
      <c r="B19" s="17"/>
      <c r="C19" s="16"/>
      <c r="D19" s="17"/>
      <c r="E19" s="16"/>
      <c r="F19" s="17"/>
      <c r="G19" s="16"/>
      <c r="H19" s="17"/>
      <c r="I19" s="16"/>
      <c r="J19" s="18"/>
      <c r="L19" s="13" t="s">
        <v>30</v>
      </c>
      <c r="M19" s="10">
        <f>SUM(M10:M18)</f>
        <v>49189.823333333334</v>
      </c>
      <c r="N19" s="10" t="e">
        <f>SUM(N10:N18)</f>
        <v>#REF!</v>
      </c>
      <c r="O19" s="10" t="e">
        <f>SUM(O10:O18)</f>
        <v>#REF!</v>
      </c>
      <c r="P19" s="10" t="e">
        <f>SUM(P10:P18)</f>
        <v>#REF!</v>
      </c>
      <c r="Q19" s="10">
        <f>SUM(Q10:Q18)</f>
        <v>0</v>
      </c>
      <c r="R19" s="11">
        <f>SUM(R10:R17)</f>
        <v>0</v>
      </c>
      <c r="W19" s="19"/>
    </row>
    <row r="21" spans="1:24" x14ac:dyDescent="0.25">
      <c r="O21" s="59" t="s">
        <v>46</v>
      </c>
      <c r="P21" s="59"/>
      <c r="Q21" s="59"/>
    </row>
    <row r="22" spans="1:24" x14ac:dyDescent="0.25">
      <c r="I22" s="5" t="s">
        <v>61</v>
      </c>
      <c r="J22" s="5" t="s">
        <v>62</v>
      </c>
      <c r="O22" s="59"/>
      <c r="P22" s="59"/>
      <c r="Q22" s="59"/>
    </row>
    <row r="23" spans="1:24" x14ac:dyDescent="0.25">
      <c r="O23" s="59"/>
      <c r="P23" s="59"/>
      <c r="Q23" s="59"/>
    </row>
    <row r="24" spans="1:24" x14ac:dyDescent="0.25">
      <c r="O24" s="59"/>
      <c r="P24" s="59">
        <v>187000</v>
      </c>
      <c r="Q24" s="59"/>
    </row>
    <row r="25" spans="1:24" x14ac:dyDescent="0.25">
      <c r="O25" s="59"/>
      <c r="P25" s="60"/>
      <c r="Q25" s="59"/>
    </row>
    <row r="26" spans="1:24" x14ac:dyDescent="0.25">
      <c r="N26" s="55"/>
      <c r="O26" s="59"/>
      <c r="P26" s="59"/>
      <c r="Q26" s="59"/>
    </row>
    <row r="27" spans="1:24" x14ac:dyDescent="0.25">
      <c r="O27" s="59"/>
      <c r="P27" s="61" t="e">
        <f>P24-P19</f>
        <v>#REF!</v>
      </c>
      <c r="Q27" s="59"/>
    </row>
  </sheetData>
  <mergeCells count="20">
    <mergeCell ref="W8:X8"/>
    <mergeCell ref="M8:O8"/>
    <mergeCell ref="P8:P9"/>
    <mergeCell ref="A7:X7"/>
    <mergeCell ref="I8:I9"/>
    <mergeCell ref="J8:J9"/>
    <mergeCell ref="K8:K9"/>
    <mergeCell ref="L8:L9"/>
    <mergeCell ref="F8:F9"/>
    <mergeCell ref="G8:G9"/>
    <mergeCell ref="H8:H9"/>
    <mergeCell ref="S8:U8"/>
    <mergeCell ref="V8:V9"/>
    <mergeCell ref="A8:A9"/>
    <mergeCell ref="B8:B9"/>
    <mergeCell ref="Q8:Q9"/>
    <mergeCell ref="R8:R9"/>
    <mergeCell ref="C8:C9"/>
    <mergeCell ref="D8:D9"/>
    <mergeCell ref="E8:E9"/>
  </mergeCells>
  <pageMargins left="0.15748031496062992" right="0.15748031496062992" top="1.41" bottom="0.74803149606299213" header="0.31496062992125984" footer="0.31496062992125984"/>
  <pageSetup paperSize="8"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K33"/>
  <sheetViews>
    <sheetView tabSelected="1" zoomScale="85" zoomScaleNormal="85" workbookViewId="0">
      <selection activeCell="J15" sqref="J15"/>
    </sheetView>
  </sheetViews>
  <sheetFormatPr baseColWidth="10" defaultRowHeight="15" x14ac:dyDescent="0.25"/>
  <cols>
    <col min="1" max="1" width="2.85546875" customWidth="1"/>
    <col min="2" max="2" width="8.85546875" customWidth="1"/>
    <col min="3" max="3" width="83.7109375" customWidth="1"/>
    <col min="4" max="4" width="15.140625" customWidth="1"/>
    <col min="5" max="5" width="18.140625" customWidth="1"/>
    <col min="6" max="6" width="13" bestFit="1" customWidth="1"/>
    <col min="7" max="7" width="14.140625" customWidth="1"/>
    <col min="8" max="8" width="14.7109375" customWidth="1"/>
    <col min="9" max="9" width="16.5703125" customWidth="1"/>
    <col min="10" max="10" width="12" bestFit="1" customWidth="1"/>
  </cols>
  <sheetData>
    <row r="1" spans="2:11" x14ac:dyDescent="0.25">
      <c r="B1" s="21"/>
      <c r="C1" s="21"/>
      <c r="D1" s="21"/>
      <c r="E1" s="21"/>
    </row>
    <row r="2" spans="2:11" ht="15.75" x14ac:dyDescent="0.25">
      <c r="B2" s="22">
        <v>7</v>
      </c>
      <c r="C2" s="23" t="s">
        <v>42</v>
      </c>
      <c r="D2" s="21"/>
      <c r="E2" s="21"/>
    </row>
    <row r="3" spans="2:11" x14ac:dyDescent="0.25">
      <c r="B3" s="49"/>
      <c r="C3" s="49"/>
      <c r="D3" s="49"/>
      <c r="E3" s="49"/>
      <c r="F3" s="14"/>
      <c r="G3" s="14"/>
      <c r="H3" s="14"/>
    </row>
    <row r="4" spans="2:11" x14ac:dyDescent="0.25">
      <c r="B4" s="49"/>
      <c r="C4" s="62"/>
      <c r="D4" s="14"/>
      <c r="E4" s="15"/>
      <c r="F4" s="14"/>
      <c r="G4" s="14"/>
      <c r="H4" s="14"/>
    </row>
    <row r="5" spans="2:11" x14ac:dyDescent="0.25">
      <c r="B5" s="63"/>
      <c r="C5" s="94" t="s">
        <v>55</v>
      </c>
      <c r="D5" s="95"/>
      <c r="E5" s="64"/>
      <c r="F5" s="14"/>
      <c r="G5" s="14"/>
      <c r="H5" s="65"/>
      <c r="I5" s="56"/>
      <c r="J5" s="56"/>
      <c r="K5" s="30"/>
    </row>
    <row r="6" spans="2:11" x14ac:dyDescent="0.25">
      <c r="B6" s="63"/>
      <c r="C6" s="7" t="str">
        <f>INVERSION!K10</f>
        <v>MANTENIMIENTO DE VIAS INTERNAS DEL PARQUE INDUSTRIAL DE LOJA E.P.</v>
      </c>
      <c r="D6" s="66">
        <f>INVERSION!P10</f>
        <v>5600</v>
      </c>
      <c r="E6" s="64"/>
      <c r="F6" s="14"/>
      <c r="G6" s="14"/>
      <c r="H6" s="65"/>
      <c r="I6" s="56"/>
      <c r="J6" s="56"/>
      <c r="K6" s="30"/>
    </row>
    <row r="7" spans="2:11" x14ac:dyDescent="0.25">
      <c r="B7" s="63"/>
      <c r="C7" s="7" t="s">
        <v>58</v>
      </c>
      <c r="D7" s="75">
        <f>SUM(D6:D6)</f>
        <v>5600</v>
      </c>
      <c r="E7" s="64"/>
      <c r="F7" s="14"/>
      <c r="G7" s="14"/>
      <c r="H7" s="65"/>
      <c r="I7" s="56"/>
      <c r="J7" s="56"/>
      <c r="K7" s="30"/>
    </row>
    <row r="8" spans="2:11" x14ac:dyDescent="0.25">
      <c r="B8" s="63"/>
      <c r="C8" s="94" t="s">
        <v>56</v>
      </c>
      <c r="D8" s="95"/>
      <c r="E8" s="64"/>
      <c r="F8" s="14"/>
      <c r="G8" s="14"/>
      <c r="H8" s="65"/>
      <c r="I8" s="56"/>
      <c r="J8" s="56"/>
      <c r="K8" s="30"/>
    </row>
    <row r="9" spans="2:11" ht="30" x14ac:dyDescent="0.25">
      <c r="B9" s="63"/>
      <c r="C9" s="70" t="s">
        <v>54</v>
      </c>
      <c r="D9" s="71">
        <f>D13</f>
        <v>50000</v>
      </c>
      <c r="E9" s="71">
        <f>D9*4%</f>
        <v>2000</v>
      </c>
      <c r="F9" s="71">
        <f>E9*12%</f>
        <v>240</v>
      </c>
      <c r="G9" s="71">
        <f>E9+F9</f>
        <v>2240</v>
      </c>
      <c r="H9" s="14"/>
    </row>
    <row r="10" spans="2:11" ht="30" x14ac:dyDescent="0.25">
      <c r="B10" s="63"/>
      <c r="C10" s="70" t="s">
        <v>72</v>
      </c>
      <c r="D10" s="71">
        <f>D14</f>
        <v>135000</v>
      </c>
      <c r="E10" s="71">
        <f t="shared" ref="E10" si="0">+D10*4%</f>
        <v>5400</v>
      </c>
      <c r="F10" s="72">
        <f t="shared" ref="F10" si="1">+E10*12%</f>
        <v>648</v>
      </c>
      <c r="G10" s="71">
        <f>E10+F10</f>
        <v>6048</v>
      </c>
      <c r="H10" s="14"/>
    </row>
    <row r="11" spans="2:11" x14ac:dyDescent="0.25">
      <c r="B11" s="49"/>
      <c r="C11" s="74" t="s">
        <v>71</v>
      </c>
      <c r="D11" s="69">
        <f>G11</f>
        <v>8288</v>
      </c>
      <c r="E11" s="69">
        <f t="shared" ref="E11" si="2">SUM(E9:E10)</f>
        <v>7400</v>
      </c>
      <c r="F11" s="69">
        <f t="shared" ref="F11" si="3">SUM(F9:F10)</f>
        <v>888</v>
      </c>
      <c r="G11" s="69">
        <f t="shared" ref="G11" si="4">SUM(G9:G10)</f>
        <v>8288</v>
      </c>
      <c r="H11" s="14"/>
    </row>
    <row r="12" spans="2:11" x14ac:dyDescent="0.25">
      <c r="B12" s="63"/>
      <c r="C12" s="94" t="s">
        <v>47</v>
      </c>
      <c r="D12" s="95"/>
      <c r="E12" s="64"/>
      <c r="F12" s="14"/>
      <c r="G12" s="14"/>
      <c r="H12" s="65"/>
      <c r="I12" s="56"/>
      <c r="J12" s="56"/>
      <c r="K12" s="30"/>
    </row>
    <row r="13" spans="2:11" x14ac:dyDescent="0.25">
      <c r="B13" s="63"/>
      <c r="C13" s="67" t="s">
        <v>50</v>
      </c>
      <c r="D13" s="66">
        <v>50000</v>
      </c>
      <c r="E13" s="64"/>
      <c r="F13" s="14"/>
      <c r="G13" s="14"/>
      <c r="H13" s="15"/>
      <c r="I13" s="29"/>
      <c r="J13" s="29"/>
    </row>
    <row r="14" spans="2:11" ht="45" x14ac:dyDescent="0.25">
      <c r="B14" s="63"/>
      <c r="C14" s="7" t="s">
        <v>70</v>
      </c>
      <c r="D14" s="66">
        <v>135000</v>
      </c>
      <c r="E14" s="64"/>
      <c r="F14" s="14"/>
      <c r="G14" s="14"/>
      <c r="H14" s="65"/>
      <c r="I14" s="57"/>
      <c r="J14" s="56"/>
      <c r="K14" s="30"/>
    </row>
    <row r="15" spans="2:11" ht="27.75" customHeight="1" x14ac:dyDescent="0.25">
      <c r="B15" s="63"/>
      <c r="C15" s="7" t="str">
        <f>INVERSION!K15</f>
        <v>MANTEMIENTO Y REPACIÓN DEL DRENAJE DE LA INTERSECCIÓN DE LA CALLE HOUSTON Y CHICAGO</v>
      </c>
      <c r="D15" s="66">
        <v>6750</v>
      </c>
      <c r="E15" s="64"/>
      <c r="F15" s="14"/>
      <c r="G15" s="14"/>
      <c r="H15" s="65"/>
      <c r="I15" s="57"/>
      <c r="J15" s="56"/>
      <c r="K15" s="30"/>
    </row>
    <row r="16" spans="2:11" ht="21.75" customHeight="1" x14ac:dyDescent="0.25">
      <c r="B16" s="63"/>
      <c r="C16" s="7" t="str">
        <f>INVERSION!K16</f>
        <v>MANTENIMIENTO DE ÁREAS VERDES DEL PARQUE INDUSTRIAL DE LOJA E.P.</v>
      </c>
      <c r="D16" s="66">
        <f>INVERSION!P16</f>
        <v>4480</v>
      </c>
      <c r="E16" s="64"/>
      <c r="F16" s="14"/>
      <c r="G16" s="14"/>
      <c r="H16" s="65"/>
      <c r="I16" s="57"/>
      <c r="J16" s="56"/>
      <c r="K16" s="30"/>
    </row>
    <row r="17" spans="2:10" x14ac:dyDescent="0.25">
      <c r="B17" s="68"/>
      <c r="C17" s="7" t="s">
        <v>48</v>
      </c>
      <c r="D17" s="66">
        <v>123959.47</v>
      </c>
      <c r="E17" s="64"/>
      <c r="F17" s="14"/>
      <c r="G17" s="14"/>
      <c r="H17" s="15"/>
      <c r="I17" s="29"/>
      <c r="J17" s="29"/>
    </row>
    <row r="18" spans="2:10" x14ac:dyDescent="0.25">
      <c r="B18" s="63"/>
      <c r="C18" s="67" t="s">
        <v>57</v>
      </c>
      <c r="D18" s="75">
        <f>SUM(D13:D17)</f>
        <v>320189.46999999997</v>
      </c>
      <c r="E18" s="64"/>
      <c r="F18" s="14"/>
      <c r="G18" s="14"/>
      <c r="H18" s="15"/>
      <c r="I18" s="29"/>
      <c r="J18" s="29"/>
    </row>
    <row r="19" spans="2:10" x14ac:dyDescent="0.25">
      <c r="B19" s="63"/>
      <c r="C19" s="92" t="s">
        <v>59</v>
      </c>
      <c r="D19" s="93"/>
      <c r="E19" s="64"/>
      <c r="F19" s="14"/>
      <c r="G19" s="14"/>
      <c r="H19" s="15"/>
      <c r="I19" s="29"/>
      <c r="J19" s="29"/>
    </row>
    <row r="20" spans="2:10" ht="84" hidden="1" customHeight="1" x14ac:dyDescent="0.25">
      <c r="B20" s="68"/>
      <c r="C20" s="7"/>
      <c r="D20" s="66"/>
      <c r="E20" s="64"/>
      <c r="F20" s="14"/>
      <c r="G20" s="14"/>
      <c r="H20" s="15"/>
      <c r="I20" s="29"/>
      <c r="J20" s="29"/>
    </row>
    <row r="21" spans="2:10" hidden="1" x14ac:dyDescent="0.25">
      <c r="B21" s="49"/>
      <c r="C21" s="74"/>
      <c r="D21" s="69"/>
      <c r="E21" s="50"/>
      <c r="F21" s="51"/>
      <c r="G21" s="50"/>
      <c r="H21" s="14"/>
    </row>
    <row r="22" spans="2:10" x14ac:dyDescent="0.25">
      <c r="B22" s="49"/>
      <c r="C22" s="28"/>
      <c r="D22" s="50"/>
      <c r="E22" s="50"/>
      <c r="F22" s="51"/>
      <c r="G22" s="50"/>
      <c r="H22" s="14"/>
    </row>
    <row r="23" spans="2:10" ht="30" customHeight="1" x14ac:dyDescent="0.25">
      <c r="B23" s="49"/>
      <c r="C23" s="52" t="s">
        <v>49</v>
      </c>
      <c r="D23" s="50">
        <f>D7+D11+D18+D21</f>
        <v>334077.46999999997</v>
      </c>
      <c r="E23" s="50"/>
      <c r="F23" s="14"/>
      <c r="G23" s="14"/>
      <c r="H23" s="14"/>
    </row>
    <row r="24" spans="2:10" ht="30" customHeight="1" x14ac:dyDescent="0.25">
      <c r="B24" s="49"/>
      <c r="C24" s="52"/>
      <c r="D24" s="50"/>
      <c r="E24" s="50"/>
      <c r="F24" s="14"/>
      <c r="G24" s="14"/>
      <c r="H24" s="14"/>
    </row>
    <row r="25" spans="2:10" ht="30" customHeight="1" x14ac:dyDescent="0.25">
      <c r="B25" s="49"/>
      <c r="C25" s="52"/>
      <c r="D25" s="50"/>
      <c r="E25" s="50"/>
      <c r="F25" s="14"/>
      <c r="G25" s="14"/>
      <c r="H25" s="14"/>
    </row>
    <row r="26" spans="2:10" ht="30" customHeight="1" x14ac:dyDescent="0.25">
      <c r="B26" s="21"/>
      <c r="C26" s="26"/>
      <c r="D26" s="25"/>
      <c r="E26" s="27"/>
    </row>
    <row r="27" spans="2:10" s="15" customFormat="1" x14ac:dyDescent="0.25">
      <c r="B27" s="28"/>
      <c r="C27" s="24"/>
      <c r="D27" s="24"/>
    </row>
    <row r="28" spans="2:10" s="15" customFormat="1" x14ac:dyDescent="0.25">
      <c r="B28" s="28"/>
      <c r="C28"/>
      <c r="D28"/>
      <c r="E28"/>
      <c r="F28"/>
      <c r="G28"/>
      <c r="H28"/>
    </row>
    <row r="29" spans="2:10" s="15" customFormat="1" x14ac:dyDescent="0.25">
      <c r="B29" s="28"/>
      <c r="C29"/>
      <c r="D29"/>
      <c r="E29"/>
      <c r="F29"/>
      <c r="G29"/>
      <c r="H29"/>
    </row>
    <row r="30" spans="2:10" s="15" customFormat="1" x14ac:dyDescent="0.25">
      <c r="B30" s="28"/>
      <c r="C30"/>
      <c r="D30"/>
      <c r="E30"/>
      <c r="F30"/>
      <c r="G30"/>
      <c r="H30"/>
    </row>
    <row r="31" spans="2:10" s="15" customFormat="1" x14ac:dyDescent="0.25">
      <c r="B31" s="28"/>
      <c r="C31"/>
      <c r="D31"/>
      <c r="E31"/>
      <c r="F31"/>
      <c r="G31"/>
      <c r="H31"/>
    </row>
    <row r="32" spans="2:10" s="15" customFormat="1" x14ac:dyDescent="0.25">
      <c r="B32" s="28"/>
      <c r="C32"/>
      <c r="D32"/>
      <c r="E32"/>
      <c r="F32"/>
      <c r="G32"/>
      <c r="H32"/>
    </row>
    <row r="33" spans="2:8" s="15" customFormat="1" x14ac:dyDescent="0.25">
      <c r="B33" s="28"/>
      <c r="C33"/>
      <c r="D33"/>
      <c r="E33"/>
      <c r="F33"/>
      <c r="G33"/>
      <c r="H33"/>
    </row>
  </sheetData>
  <mergeCells count="4">
    <mergeCell ref="C19:D19"/>
    <mergeCell ref="C12:D12"/>
    <mergeCell ref="C8:D8"/>
    <mergeCell ref="C5:D5"/>
  </mergeCells>
  <pageMargins left="0.2" right="0.24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INVERSION</vt:lpstr>
      <vt:lpstr>anexos gastos de inversión</vt:lpstr>
      <vt:lpstr>'anexos gastos de inversión'!Área_de_impresión</vt:lpstr>
      <vt:lpstr>INVERSION!Área_de_impresión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kcueva</dc:creator>
  <cp:lastModifiedBy>INTEL</cp:lastModifiedBy>
  <cp:lastPrinted>2017-11-29T13:54:40Z</cp:lastPrinted>
  <dcterms:created xsi:type="dcterms:W3CDTF">2016-07-26T15:14:18Z</dcterms:created>
  <dcterms:modified xsi:type="dcterms:W3CDTF">2019-04-30T17:06:02Z</dcterms:modified>
</cp:coreProperties>
</file>