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DESAROLLO LOCAL Y PROYECTOS 2016\ANDREA RIOS\JEFATURA DE DESARROLLO LOCAL Y PROYECTOS_ANDREA RIOS\2019\8. POA 2019 PRORROGADO\"/>
    </mc:Choice>
  </mc:AlternateContent>
  <bookViews>
    <workbookView xWindow="0" yWindow="0" windowWidth="20490" windowHeight="8355" tabRatio="831" activeTab="2"/>
  </bookViews>
  <sheets>
    <sheet name="PLAN PLURIANUAL CUATRIANUAL" sheetId="7" r:id="rId1"/>
    <sheet name="POA 2018" sheetId="1" r:id="rId2"/>
    <sheet name="POA Bienes y Servicios" sheetId="2" r:id="rId3"/>
    <sheet name="Proyectos Parroq Ru. G.I" sheetId="5" r:id="rId4"/>
    <sheet name="Atención Prioritaria" sheetId="6" r:id="rId5"/>
  </sheets>
  <definedNames>
    <definedName name="_xlnm._FilterDatabase" localSheetId="0" hidden="1">'PLAN PLURIANUAL CUATRIANUAL'!$A$5:$O$12</definedName>
    <definedName name="_xlnm._FilterDatabase" localSheetId="1" hidden="1">'POA 2018'!$A$4:$AN$154</definedName>
    <definedName name="_xlnm._FilterDatabase" localSheetId="2" hidden="1">'POA Bienes y Servicios'!$A$3:$I$220</definedName>
    <definedName name="_xlnm._FilterDatabase" localSheetId="3" hidden="1">'Proyectos Parroq Ru. G.I'!$A$2:$F$68</definedName>
    <definedName name="_xlnm.Print_Area" localSheetId="0">'PLAN PLURIANUAL CUATRIANUAL'!$A$1:$O$648</definedName>
    <definedName name="_xlnm.Print_Area" localSheetId="1">'POA 2018'!$A$3:$AO$165</definedName>
    <definedName name="_xlnm.Print_Area" localSheetId="2">'POA Bienes y Servicios'!$A$1:$L$231</definedName>
    <definedName name="_xlnm.Print_Area" localSheetId="3">'Proyectos Parroq Ru. G.I'!$A$1:$F$69</definedName>
    <definedName name="_xlnm.Print_Titles" localSheetId="0">'PLAN PLURIANUAL CUATRIANUAL'!$1:$5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 i="2" l="1"/>
  <c r="K89" i="1" l="1"/>
  <c r="H108" i="1"/>
  <c r="AN97" i="1"/>
  <c r="L98" i="1"/>
  <c r="T98" i="1" s="1"/>
  <c r="AL98" i="1" s="1"/>
  <c r="AN98" i="1" s="1"/>
  <c r="L99" i="1"/>
  <c r="T99" i="1" s="1"/>
  <c r="AL99" i="1" s="1"/>
  <c r="AN99" i="1" s="1"/>
  <c r="L100" i="1"/>
  <c r="T100" i="1" s="1"/>
  <c r="AL100" i="1" s="1"/>
  <c r="AN100" i="1" s="1"/>
  <c r="AN101" i="1" l="1"/>
  <c r="I166" i="2"/>
  <c r="I163" i="2" l="1"/>
  <c r="I32" i="2" l="1"/>
  <c r="I70" i="2"/>
  <c r="H155" i="2"/>
  <c r="I148" i="2" l="1"/>
  <c r="I147" i="2"/>
  <c r="H79" i="2" l="1"/>
  <c r="I76" i="2"/>
  <c r="I79" i="2" l="1"/>
  <c r="M633" i="7"/>
  <c r="L633" i="7"/>
  <c r="K633" i="7"/>
  <c r="J633" i="7"/>
  <c r="I633" i="7"/>
  <c r="H633" i="7"/>
  <c r="O632" i="7"/>
  <c r="O631" i="7"/>
  <c r="O630" i="7"/>
  <c r="O629" i="7"/>
  <c r="O628" i="7"/>
  <c r="O627" i="7"/>
  <c r="O626" i="7"/>
  <c r="O625" i="7"/>
  <c r="O624" i="7"/>
  <c r="O623" i="7"/>
  <c r="O622" i="7"/>
  <c r="O621" i="7"/>
  <c r="O620" i="7"/>
  <c r="O619" i="7"/>
  <c r="O618" i="7"/>
  <c r="O617" i="7"/>
  <c r="O616" i="7"/>
  <c r="O615" i="7"/>
  <c r="O614" i="7"/>
  <c r="O613" i="7"/>
  <c r="O612" i="7"/>
  <c r="O611" i="7"/>
  <c r="O610" i="7"/>
  <c r="O609" i="7"/>
  <c r="O608" i="7"/>
  <c r="O607" i="7"/>
  <c r="O606" i="7"/>
  <c r="O605" i="7"/>
  <c r="O604" i="7"/>
  <c r="O603" i="7"/>
  <c r="O602" i="7"/>
  <c r="O601" i="7"/>
  <c r="O600" i="7"/>
  <c r="O599" i="7"/>
  <c r="O598" i="7"/>
  <c r="O597" i="7"/>
  <c r="O596" i="7"/>
  <c r="O595" i="7"/>
  <c r="O594" i="7"/>
  <c r="O593" i="7"/>
  <c r="O592" i="7"/>
  <c r="O591" i="7"/>
  <c r="O590" i="7"/>
  <c r="O589" i="7"/>
  <c r="O588" i="7"/>
  <c r="O587" i="7"/>
  <c r="O586" i="7"/>
  <c r="O585" i="7"/>
  <c r="O584" i="7"/>
  <c r="O583" i="7"/>
  <c r="O582" i="7"/>
  <c r="O581" i="7"/>
  <c r="O580" i="7"/>
  <c r="O579" i="7"/>
  <c r="O578" i="7"/>
  <c r="O577" i="7"/>
  <c r="O576" i="7"/>
  <c r="O575" i="7"/>
  <c r="O574" i="7"/>
  <c r="O573" i="7"/>
  <c r="O572" i="7"/>
  <c r="O571" i="7"/>
  <c r="O570" i="7"/>
  <c r="O569" i="7"/>
  <c r="O568" i="7"/>
  <c r="O567" i="7"/>
  <c r="O566" i="7"/>
  <c r="O565" i="7"/>
  <c r="O564" i="7"/>
  <c r="O563" i="7"/>
  <c r="O562" i="7"/>
  <c r="O561" i="7"/>
  <c r="O560" i="7"/>
  <c r="O559" i="7"/>
  <c r="O558" i="7"/>
  <c r="O557" i="7"/>
  <c r="O556" i="7"/>
  <c r="O555" i="7"/>
  <c r="O554" i="7"/>
  <c r="O553" i="7"/>
  <c r="O552" i="7"/>
  <c r="O551" i="7"/>
  <c r="O550" i="7"/>
  <c r="O549" i="7"/>
  <c r="O548" i="7"/>
  <c r="O547" i="7"/>
  <c r="O546" i="7"/>
  <c r="O545" i="7"/>
  <c r="O544" i="7"/>
  <c r="O543" i="7"/>
  <c r="O542" i="7"/>
  <c r="O541" i="7"/>
  <c r="N540" i="7"/>
  <c r="N633" i="7" s="1"/>
  <c r="H540" i="7"/>
  <c r="O540" i="7" s="1"/>
  <c r="J537" i="7"/>
  <c r="I537" i="7"/>
  <c r="O533" i="7"/>
  <c r="O532" i="7"/>
  <c r="O531" i="7"/>
  <c r="O530" i="7"/>
  <c r="O529" i="7"/>
  <c r="O528" i="7"/>
  <c r="O527" i="7"/>
  <c r="O526" i="7"/>
  <c r="O525" i="7"/>
  <c r="O524" i="7"/>
  <c r="O523" i="7"/>
  <c r="O522" i="7"/>
  <c r="O521" i="7"/>
  <c r="O520" i="7"/>
  <c r="O519" i="7"/>
  <c r="O518" i="7"/>
  <c r="O517" i="7"/>
  <c r="O516" i="7"/>
  <c r="O515" i="7"/>
  <c r="O514" i="7"/>
  <c r="O513" i="7"/>
  <c r="O512" i="7"/>
  <c r="O511" i="7"/>
  <c r="O510" i="7"/>
  <c r="O509" i="7"/>
  <c r="O508" i="7"/>
  <c r="O507" i="7"/>
  <c r="O506" i="7"/>
  <c r="O505" i="7"/>
  <c r="O504" i="7"/>
  <c r="O503" i="7"/>
  <c r="O502" i="7"/>
  <c r="O501" i="7"/>
  <c r="O500" i="7"/>
  <c r="O499" i="7"/>
  <c r="O498" i="7"/>
  <c r="O497" i="7"/>
  <c r="O493" i="7"/>
  <c r="O492" i="7"/>
  <c r="O491" i="7"/>
  <c r="O490" i="7"/>
  <c r="O489" i="7"/>
  <c r="O488" i="7"/>
  <c r="O487" i="7"/>
  <c r="O486" i="7"/>
  <c r="O485" i="7"/>
  <c r="O484" i="7"/>
  <c r="O483" i="7"/>
  <c r="O482" i="7"/>
  <c r="O481" i="7"/>
  <c r="O480" i="7"/>
  <c r="O479" i="7"/>
  <c r="O478" i="7"/>
  <c r="O477" i="7"/>
  <c r="O476" i="7"/>
  <c r="O475" i="7"/>
  <c r="O474" i="7"/>
  <c r="O473" i="7"/>
  <c r="O472" i="7"/>
  <c r="O471" i="7"/>
  <c r="O470" i="7"/>
  <c r="O469" i="7"/>
  <c r="O468" i="7"/>
  <c r="O467" i="7"/>
  <c r="O466" i="7"/>
  <c r="O465" i="7"/>
  <c r="O464" i="7"/>
  <c r="O463" i="7"/>
  <c r="O462" i="7"/>
  <c r="O461" i="7"/>
  <c r="O460" i="7"/>
  <c r="O459" i="7"/>
  <c r="O458" i="7"/>
  <c r="O457" i="7"/>
  <c r="O456" i="7"/>
  <c r="O455" i="7"/>
  <c r="O454" i="7"/>
  <c r="O453" i="7"/>
  <c r="O452" i="7"/>
  <c r="O451" i="7"/>
  <c r="O450" i="7"/>
  <c r="H449" i="7"/>
  <c r="O449" i="7" s="1"/>
  <c r="O448" i="7"/>
  <c r="O447" i="7"/>
  <c r="O446" i="7"/>
  <c r="O445" i="7"/>
  <c r="O444" i="7"/>
  <c r="O443" i="7"/>
  <c r="O442" i="7"/>
  <c r="O441" i="7"/>
  <c r="O440" i="7"/>
  <c r="O439" i="7"/>
  <c r="O438" i="7"/>
  <c r="O437" i="7"/>
  <c r="O436" i="7"/>
  <c r="O435" i="7"/>
  <c r="O434" i="7"/>
  <c r="O433" i="7"/>
  <c r="O432" i="7"/>
  <c r="O431" i="7"/>
  <c r="O430" i="7"/>
  <c r="O429" i="7"/>
  <c r="O428" i="7"/>
  <c r="O427" i="7"/>
  <c r="O426" i="7"/>
  <c r="O425" i="7"/>
  <c r="O424" i="7"/>
  <c r="O423" i="7"/>
  <c r="O422" i="7"/>
  <c r="O421" i="7"/>
  <c r="O420" i="7"/>
  <c r="O419" i="7"/>
  <c r="O418" i="7"/>
  <c r="O417" i="7"/>
  <c r="O416" i="7"/>
  <c r="M415" i="7"/>
  <c r="O415" i="7" s="1"/>
  <c r="L415" i="7"/>
  <c r="M414" i="7"/>
  <c r="L414" i="7"/>
  <c r="K414" i="7"/>
  <c r="H414" i="7"/>
  <c r="M413" i="7"/>
  <c r="L413" i="7"/>
  <c r="M412" i="7"/>
  <c r="L412" i="7"/>
  <c r="M411" i="7"/>
  <c r="L411" i="7"/>
  <c r="H411" i="7"/>
  <c r="N410" i="7"/>
  <c r="M410" i="7"/>
  <c r="L410" i="7"/>
  <c r="K410" i="7"/>
  <c r="H410" i="7"/>
  <c r="N409" i="7"/>
  <c r="K409" i="7"/>
  <c r="H409" i="7"/>
  <c r="N407" i="7"/>
  <c r="K407" i="7"/>
  <c r="H407" i="7"/>
  <c r="N406" i="7"/>
  <c r="K406" i="7"/>
  <c r="H406" i="7"/>
  <c r="N405" i="7"/>
  <c r="K405" i="7"/>
  <c r="N404" i="7"/>
  <c r="K404" i="7"/>
  <c r="H404" i="7"/>
  <c r="K400" i="7"/>
  <c r="J400" i="7"/>
  <c r="I400" i="7"/>
  <c r="O399" i="7"/>
  <c r="O398" i="7"/>
  <c r="O397" i="7"/>
  <c r="O396" i="7"/>
  <c r="O395" i="7"/>
  <c r="O394" i="7"/>
  <c r="O393" i="7"/>
  <c r="O392" i="7"/>
  <c r="O391" i="7"/>
  <c r="O390" i="7"/>
  <c r="O389" i="7"/>
  <c r="O388" i="7"/>
  <c r="O387" i="7"/>
  <c r="O386" i="7"/>
  <c r="O385" i="7"/>
  <c r="O384" i="7"/>
  <c r="O383" i="7"/>
  <c r="O382" i="7"/>
  <c r="O381" i="7"/>
  <c r="O380" i="7"/>
  <c r="O379" i="7"/>
  <c r="O378" i="7"/>
  <c r="O377" i="7"/>
  <c r="O376" i="7"/>
  <c r="O375" i="7"/>
  <c r="O374" i="7"/>
  <c r="O373" i="7"/>
  <c r="O372" i="7"/>
  <c r="O371" i="7"/>
  <c r="O370" i="7"/>
  <c r="O369" i="7"/>
  <c r="O368" i="7"/>
  <c r="O367" i="7"/>
  <c r="O366" i="7"/>
  <c r="O365" i="7"/>
  <c r="O364" i="7"/>
  <c r="O363" i="7"/>
  <c r="O362" i="7"/>
  <c r="O361" i="7"/>
  <c r="O360" i="7"/>
  <c r="O359" i="7"/>
  <c r="O358" i="7"/>
  <c r="O357" i="7"/>
  <c r="O356" i="7"/>
  <c r="O355" i="7"/>
  <c r="O354" i="7"/>
  <c r="O353" i="7"/>
  <c r="O352" i="7"/>
  <c r="O351" i="7"/>
  <c r="O350" i="7"/>
  <c r="O349" i="7"/>
  <c r="O348" i="7"/>
  <c r="O347" i="7"/>
  <c r="O346" i="7"/>
  <c r="O345" i="7"/>
  <c r="O344" i="7"/>
  <c r="O343" i="7"/>
  <c r="O342" i="7"/>
  <c r="O341" i="7"/>
  <c r="O340" i="7"/>
  <c r="O339" i="7"/>
  <c r="O338" i="7"/>
  <c r="O337" i="7"/>
  <c r="O336" i="7"/>
  <c r="O335" i="7"/>
  <c r="O334" i="7"/>
  <c r="O333" i="7"/>
  <c r="O332" i="7"/>
  <c r="O331" i="7"/>
  <c r="O330" i="7"/>
  <c r="O329" i="7"/>
  <c r="O328" i="7"/>
  <c r="O327" i="7"/>
  <c r="O326" i="7"/>
  <c r="O325" i="7"/>
  <c r="O324" i="7"/>
  <c r="O323" i="7"/>
  <c r="O322" i="7"/>
  <c r="O321" i="7"/>
  <c r="O320" i="7"/>
  <c r="O319" i="7"/>
  <c r="O318" i="7"/>
  <c r="O317" i="7"/>
  <c r="O316" i="7"/>
  <c r="O315" i="7"/>
  <c r="O314" i="7"/>
  <c r="O313" i="7"/>
  <c r="O312" i="7"/>
  <c r="O311" i="7"/>
  <c r="O310" i="7"/>
  <c r="O309" i="7"/>
  <c r="O308" i="7"/>
  <c r="O307" i="7"/>
  <c r="O306" i="7"/>
  <c r="O305" i="7"/>
  <c r="O304" i="7"/>
  <c r="O303" i="7"/>
  <c r="O302" i="7"/>
  <c r="O301" i="7"/>
  <c r="O300" i="7"/>
  <c r="O299" i="7"/>
  <c r="O298" i="7"/>
  <c r="O297" i="7"/>
  <c r="O296" i="7"/>
  <c r="O295" i="7"/>
  <c r="O294" i="7"/>
  <c r="O293" i="7"/>
  <c r="O292" i="7"/>
  <c r="O291" i="7"/>
  <c r="O290" i="7"/>
  <c r="O289" i="7"/>
  <c r="O288" i="7"/>
  <c r="O287" i="7"/>
  <c r="O286" i="7"/>
  <c r="O285" i="7"/>
  <c r="O284" i="7"/>
  <c r="O283" i="7"/>
  <c r="O282" i="7"/>
  <c r="O281" i="7"/>
  <c r="O280" i="7"/>
  <c r="O279" i="7"/>
  <c r="O278" i="7"/>
  <c r="O277" i="7"/>
  <c r="O276" i="7"/>
  <c r="O275" i="7"/>
  <c r="O274" i="7"/>
  <c r="O273" i="7"/>
  <c r="O272" i="7"/>
  <c r="O271" i="7"/>
  <c r="O270" i="7"/>
  <c r="O269" i="7"/>
  <c r="O268" i="7"/>
  <c r="O267" i="7"/>
  <c r="O266" i="7"/>
  <c r="O265" i="7"/>
  <c r="O264" i="7"/>
  <c r="O263" i="7"/>
  <c r="O262" i="7"/>
  <c r="O261" i="7"/>
  <c r="O260" i="7"/>
  <c r="O259" i="7"/>
  <c r="O258" i="7"/>
  <c r="O257" i="7"/>
  <c r="O256" i="7"/>
  <c r="O255" i="7"/>
  <c r="O254" i="7"/>
  <c r="O253" i="7"/>
  <c r="O252" i="7"/>
  <c r="O251" i="7"/>
  <c r="O250" i="7"/>
  <c r="O249" i="7"/>
  <c r="O248" i="7"/>
  <c r="O247" i="7"/>
  <c r="O246" i="7"/>
  <c r="O245" i="7"/>
  <c r="O244" i="7"/>
  <c r="O243" i="7"/>
  <c r="O242" i="7"/>
  <c r="O241" i="7"/>
  <c r="O240" i="7"/>
  <c r="O239" i="7"/>
  <c r="O238" i="7"/>
  <c r="O237" i="7"/>
  <c r="M236" i="7"/>
  <c r="L236" i="7"/>
  <c r="H236" i="7"/>
  <c r="O235" i="7"/>
  <c r="O234" i="7"/>
  <c r="M233" i="7"/>
  <c r="M400" i="7" s="1"/>
  <c r="L233" i="7"/>
  <c r="O232" i="7"/>
  <c r="O231" i="7"/>
  <c r="O230" i="7"/>
  <c r="O229" i="7"/>
  <c r="O228" i="7"/>
  <c r="N227" i="7"/>
  <c r="H227" i="7"/>
  <c r="O227" i="7" s="1"/>
  <c r="O226" i="7"/>
  <c r="O225" i="7"/>
  <c r="N224" i="7"/>
  <c r="N400" i="7" s="1"/>
  <c r="H224" i="7"/>
  <c r="O224" i="7" s="1"/>
  <c r="K221" i="7"/>
  <c r="J221" i="7"/>
  <c r="I221" i="7"/>
  <c r="O220" i="7"/>
  <c r="O219" i="7"/>
  <c r="O218" i="7"/>
  <c r="O217" i="7"/>
  <c r="O216" i="7"/>
  <c r="O215" i="7"/>
  <c r="O214" i="7"/>
  <c r="O213" i="7"/>
  <c r="O212" i="7"/>
  <c r="O211" i="7"/>
  <c r="O210" i="7"/>
  <c r="O209" i="7"/>
  <c r="O208" i="7"/>
  <c r="O207" i="7"/>
  <c r="O206" i="7"/>
  <c r="O205" i="7"/>
  <c r="O204" i="7"/>
  <c r="O203" i="7"/>
  <c r="O202" i="7"/>
  <c r="O201" i="7"/>
  <c r="O200" i="7"/>
  <c r="O199" i="7"/>
  <c r="O198" i="7"/>
  <c r="O197" i="7"/>
  <c r="O196" i="7"/>
  <c r="O195" i="7"/>
  <c r="O194" i="7"/>
  <c r="O193" i="7"/>
  <c r="O192" i="7"/>
  <c r="O191" i="7"/>
  <c r="O190" i="7"/>
  <c r="O189" i="7"/>
  <c r="O188" i="7"/>
  <c r="O187" i="7"/>
  <c r="O186" i="7"/>
  <c r="O185" i="7"/>
  <c r="O184" i="7"/>
  <c r="O183" i="7"/>
  <c r="O182" i="7"/>
  <c r="O181" i="7"/>
  <c r="O180" i="7"/>
  <c r="O179" i="7"/>
  <c r="O178" i="7"/>
  <c r="O177" i="7"/>
  <c r="O176" i="7"/>
  <c r="O175" i="7"/>
  <c r="O174" i="7"/>
  <c r="O173" i="7"/>
  <c r="O172" i="7"/>
  <c r="O171" i="7"/>
  <c r="O170" i="7"/>
  <c r="O169" i="7"/>
  <c r="O168" i="7"/>
  <c r="O167" i="7"/>
  <c r="O166" i="7"/>
  <c r="O165" i="7"/>
  <c r="O164" i="7"/>
  <c r="O163" i="7"/>
  <c r="O162" i="7"/>
  <c r="O161" i="7"/>
  <c r="O160" i="7"/>
  <c r="O159" i="7"/>
  <c r="O158" i="7"/>
  <c r="O157" i="7"/>
  <c r="O156" i="7"/>
  <c r="O155" i="7"/>
  <c r="O154" i="7"/>
  <c r="O153" i="7"/>
  <c r="O152" i="7"/>
  <c r="O151" i="7"/>
  <c r="O150" i="7"/>
  <c r="O149" i="7"/>
  <c r="O148" i="7"/>
  <c r="O147" i="7"/>
  <c r="O146" i="7"/>
  <c r="O145" i="7"/>
  <c r="O144" i="7"/>
  <c r="O143" i="7"/>
  <c r="O142" i="7"/>
  <c r="O141" i="7"/>
  <c r="O140" i="7"/>
  <c r="O139" i="7"/>
  <c r="O138" i="7"/>
  <c r="O116" i="7"/>
  <c r="O115" i="7"/>
  <c r="O114" i="7"/>
  <c r="O113" i="7"/>
  <c r="O112" i="7"/>
  <c r="O111" i="7"/>
  <c r="O110" i="7"/>
  <c r="O109" i="7"/>
  <c r="O108" i="7"/>
  <c r="O107" i="7"/>
  <c r="O106" i="7"/>
  <c r="O105" i="7"/>
  <c r="O104" i="7"/>
  <c r="O103" i="7"/>
  <c r="O102" i="7"/>
  <c r="O101" i="7"/>
  <c r="O100" i="7"/>
  <c r="O99" i="7"/>
  <c r="O98" i="7"/>
  <c r="O97" i="7"/>
  <c r="O96" i="7"/>
  <c r="O95" i="7"/>
  <c r="O94" i="7"/>
  <c r="O93" i="7"/>
  <c r="O92" i="7"/>
  <c r="O91" i="7"/>
  <c r="O90" i="7"/>
  <c r="O89" i="7"/>
  <c r="O88" i="7"/>
  <c r="O87" i="7"/>
  <c r="O86" i="7"/>
  <c r="O85" i="7"/>
  <c r="O84" i="7"/>
  <c r="O83" i="7"/>
  <c r="O82" i="7"/>
  <c r="O81" i="7"/>
  <c r="O80" i="7"/>
  <c r="O79" i="7"/>
  <c r="O78" i="7"/>
  <c r="O77" i="7"/>
  <c r="O76" i="7"/>
  <c r="O75" i="7"/>
  <c r="O74" i="7"/>
  <c r="O73" i="7"/>
  <c r="O72" i="7"/>
  <c r="O71" i="7"/>
  <c r="O70" i="7"/>
  <c r="O69" i="7"/>
  <c r="O68" i="7"/>
  <c r="O67" i="7"/>
  <c r="O66" i="7"/>
  <c r="O65" i="7"/>
  <c r="O64" i="7"/>
  <c r="O63" i="7"/>
  <c r="O62" i="7"/>
  <c r="O61" i="7"/>
  <c r="O60" i="7"/>
  <c r="O59" i="7"/>
  <c r="O58" i="7"/>
  <c r="O57" i="7"/>
  <c r="O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24" i="7"/>
  <c r="O23" i="7"/>
  <c r="O22" i="7"/>
  <c r="M21" i="7"/>
  <c r="L21" i="7"/>
  <c r="H21" i="7"/>
  <c r="M20" i="7"/>
  <c r="M221" i="7" s="1"/>
  <c r="L20" i="7"/>
  <c r="L221" i="7" s="1"/>
  <c r="H20" i="7"/>
  <c r="O19" i="7"/>
  <c r="O18" i="7"/>
  <c r="O17" i="7"/>
  <c r="H16" i="7"/>
  <c r="O16" i="7" s="1"/>
  <c r="N15" i="7"/>
  <c r="O15" i="7" s="1"/>
  <c r="H15" i="7"/>
  <c r="O14" i="7"/>
  <c r="N13" i="7"/>
  <c r="N221" i="7" s="1"/>
  <c r="H13" i="7"/>
  <c r="H221" i="7" s="1"/>
  <c r="N10" i="7"/>
  <c r="K10" i="7"/>
  <c r="J10" i="7"/>
  <c r="I10" i="7"/>
  <c r="M9" i="7"/>
  <c r="M10" i="7" s="1"/>
  <c r="L9" i="7"/>
  <c r="L10" i="7" s="1"/>
  <c r="H9" i="7"/>
  <c r="H10" i="7" s="1"/>
  <c r="O8" i="7"/>
  <c r="O7" i="7"/>
  <c r="O21" i="7" l="1"/>
  <c r="O233" i="7"/>
  <c r="O400" i="7" s="1"/>
  <c r="O13" i="7"/>
  <c r="O236" i="7"/>
  <c r="O633" i="7"/>
  <c r="O404" i="7"/>
  <c r="N537" i="7"/>
  <c r="O407" i="7"/>
  <c r="O411" i="7"/>
  <c r="O406" i="7"/>
  <c r="L537" i="7"/>
  <c r="O405" i="7"/>
  <c r="O410" i="7"/>
  <c r="O412" i="7"/>
  <c r="O414" i="7"/>
  <c r="O409" i="7"/>
  <c r="M537" i="7"/>
  <c r="O413" i="7"/>
  <c r="O9" i="7"/>
  <c r="O10" i="7" s="1"/>
  <c r="O20" i="7"/>
  <c r="O221" i="7" s="1"/>
  <c r="H400" i="7"/>
  <c r="L400" i="7"/>
  <c r="C27" i="6" l="1"/>
  <c r="F18" i="6"/>
  <c r="E69" i="5"/>
  <c r="B27" i="5"/>
  <c r="B16" i="5"/>
  <c r="H220" i="2"/>
  <c r="G220" i="2"/>
  <c r="F220" i="2"/>
  <c r="I204" i="2"/>
  <c r="I203" i="2"/>
  <c r="H202" i="2"/>
  <c r="G202" i="2"/>
  <c r="F202" i="2"/>
  <c r="I201" i="2"/>
  <c r="I199" i="2"/>
  <c r="I197" i="2"/>
  <c r="I195" i="2"/>
  <c r="I194" i="2"/>
  <c r="I193" i="2"/>
  <c r="I192" i="2"/>
  <c r="I191" i="2"/>
  <c r="I190" i="2"/>
  <c r="I189" i="2"/>
  <c r="I188" i="2"/>
  <c r="I187" i="2"/>
  <c r="I186" i="2"/>
  <c r="I185" i="2"/>
  <c r="I184" i="2"/>
  <c r="I183" i="2"/>
  <c r="I182" i="2"/>
  <c r="I180" i="2"/>
  <c r="I179" i="2"/>
  <c r="I171" i="2"/>
  <c r="I169" i="2"/>
  <c r="I167" i="2"/>
  <c r="H164" i="2"/>
  <c r="G164" i="2"/>
  <c r="F164" i="2"/>
  <c r="I162" i="2"/>
  <c r="I161" i="2"/>
  <c r="H160" i="2"/>
  <c r="F160" i="2"/>
  <c r="H156" i="2"/>
  <c r="F156" i="2"/>
  <c r="G154" i="2"/>
  <c r="I154" i="2" s="1"/>
  <c r="I156" i="2" s="1"/>
  <c r="H153" i="2"/>
  <c r="G153" i="2"/>
  <c r="F153" i="2"/>
  <c r="I152" i="2"/>
  <c r="I151" i="2"/>
  <c r="I150" i="2"/>
  <c r="H149" i="2"/>
  <c r="G149" i="2"/>
  <c r="F149" i="2"/>
  <c r="I146" i="2"/>
  <c r="I149" i="2" s="1"/>
  <c r="H144" i="2"/>
  <c r="G144" i="2"/>
  <c r="F144" i="2"/>
  <c r="I141" i="2"/>
  <c r="I140" i="2"/>
  <c r="I139" i="2"/>
  <c r="I138" i="2"/>
  <c r="I137" i="2"/>
  <c r="I135" i="2"/>
  <c r="H133" i="2"/>
  <c r="G133" i="2"/>
  <c r="F133" i="2"/>
  <c r="I132" i="2"/>
  <c r="I130" i="2"/>
  <c r="I129" i="2"/>
  <c r="I128" i="2"/>
  <c r="I127" i="2"/>
  <c r="I125" i="2"/>
  <c r="I124" i="2"/>
  <c r="I123" i="2"/>
  <c r="I121" i="2"/>
  <c r="I120" i="2"/>
  <c r="H116" i="2"/>
  <c r="G116" i="2"/>
  <c r="F116" i="2"/>
  <c r="I115" i="2"/>
  <c r="I116" i="2" s="1"/>
  <c r="H114" i="2"/>
  <c r="F114" i="2"/>
  <c r="H113" i="2"/>
  <c r="H112" i="2"/>
  <c r="I105" i="2"/>
  <c r="I99" i="2"/>
  <c r="C99" i="2"/>
  <c r="I98" i="2"/>
  <c r="C98" i="2"/>
  <c r="I97" i="2"/>
  <c r="I96" i="2"/>
  <c r="I95" i="2"/>
  <c r="I94" i="2"/>
  <c r="I93" i="2"/>
  <c r="I92" i="2"/>
  <c r="I91" i="2"/>
  <c r="G88" i="2"/>
  <c r="I88" i="2" s="1"/>
  <c r="G87" i="2"/>
  <c r="I87" i="2" s="1"/>
  <c r="G86" i="2"/>
  <c r="I85" i="2"/>
  <c r="I84" i="2"/>
  <c r="H83" i="2"/>
  <c r="G83" i="2"/>
  <c r="F83" i="2"/>
  <c r="I82" i="2"/>
  <c r="I83" i="2" s="1"/>
  <c r="H81" i="2"/>
  <c r="G81" i="2"/>
  <c r="F81" i="2"/>
  <c r="I81" i="2"/>
  <c r="G79" i="2"/>
  <c r="F79" i="2"/>
  <c r="H70" i="2"/>
  <c r="G70" i="2"/>
  <c r="F70" i="2"/>
  <c r="H39" i="2"/>
  <c r="F39" i="2"/>
  <c r="G38" i="2"/>
  <c r="G39" i="2" s="1"/>
  <c r="H37" i="2"/>
  <c r="G37" i="2"/>
  <c r="F37" i="2"/>
  <c r="I36" i="2"/>
  <c r="I35" i="2"/>
  <c r="H34" i="2"/>
  <c r="G34" i="2"/>
  <c r="F34" i="2"/>
  <c r="I33" i="2"/>
  <c r="I34" i="2" s="1"/>
  <c r="H32" i="2"/>
  <c r="G32" i="2"/>
  <c r="F32" i="2"/>
  <c r="L154" i="1"/>
  <c r="AN153" i="1"/>
  <c r="T153" i="1"/>
  <c r="K153" i="1"/>
  <c r="AN152" i="1"/>
  <c r="T152" i="1"/>
  <c r="K152" i="1"/>
  <c r="AN151" i="1"/>
  <c r="T151" i="1"/>
  <c r="K151" i="1"/>
  <c r="AN150" i="1"/>
  <c r="T150" i="1"/>
  <c r="K150" i="1"/>
  <c r="H150" i="1"/>
  <c r="AN149" i="1"/>
  <c r="T149" i="1"/>
  <c r="K149" i="1"/>
  <c r="H149" i="1"/>
  <c r="AN148" i="1"/>
  <c r="T148" i="1"/>
  <c r="K148" i="1"/>
  <c r="H148" i="1"/>
  <c r="AN147" i="1"/>
  <c r="T147" i="1"/>
  <c r="K147" i="1"/>
  <c r="H147" i="1"/>
  <c r="AN146" i="1"/>
  <c r="T146" i="1"/>
  <c r="K146" i="1"/>
  <c r="H146" i="1"/>
  <c r="AN145" i="1"/>
  <c r="T145" i="1"/>
  <c r="K145" i="1"/>
  <c r="H145" i="1"/>
  <c r="AN144" i="1"/>
  <c r="T144" i="1"/>
  <c r="K144" i="1"/>
  <c r="H144" i="1"/>
  <c r="AN143" i="1"/>
  <c r="T143" i="1"/>
  <c r="K143" i="1"/>
  <c r="H143" i="1"/>
  <c r="AN142" i="1"/>
  <c r="T142" i="1"/>
  <c r="J142" i="1"/>
  <c r="H142" i="1" s="1"/>
  <c r="AN141" i="1"/>
  <c r="T141" i="1"/>
  <c r="K141" i="1"/>
  <c r="H141" i="1"/>
  <c r="AN140" i="1"/>
  <c r="T140" i="1"/>
  <c r="K140" i="1"/>
  <c r="H140" i="1"/>
  <c r="AN139" i="1"/>
  <c r="T139" i="1"/>
  <c r="K139" i="1"/>
  <c r="H139" i="1"/>
  <c r="AN138" i="1"/>
  <c r="T138" i="1"/>
  <c r="J138" i="1"/>
  <c r="K138" i="1" s="1"/>
  <c r="AN137" i="1"/>
  <c r="T137" i="1"/>
  <c r="K137" i="1"/>
  <c r="AN136" i="1"/>
  <c r="T136" i="1"/>
  <c r="AN135" i="1"/>
  <c r="T135" i="1"/>
  <c r="AN134" i="1"/>
  <c r="T134" i="1"/>
  <c r="T132" i="1"/>
  <c r="AK132" i="1" s="1"/>
  <c r="AN132" i="1" s="1"/>
  <c r="K132" i="1"/>
  <c r="H132" i="1"/>
  <c r="T131" i="1"/>
  <c r="AK131" i="1" s="1"/>
  <c r="AN131" i="1" s="1"/>
  <c r="K131" i="1"/>
  <c r="H131" i="1"/>
  <c r="T130" i="1"/>
  <c r="AK130" i="1" s="1"/>
  <c r="AN130" i="1" s="1"/>
  <c r="K130" i="1"/>
  <c r="H130" i="1"/>
  <c r="T129" i="1"/>
  <c r="AK129" i="1" s="1"/>
  <c r="AN129" i="1" s="1"/>
  <c r="J129" i="1"/>
  <c r="K129" i="1" s="1"/>
  <c r="T128" i="1"/>
  <c r="AK128" i="1" s="1"/>
  <c r="AN128" i="1" s="1"/>
  <c r="K128" i="1"/>
  <c r="H128" i="1"/>
  <c r="T127" i="1"/>
  <c r="AJ127" i="1" s="1"/>
  <c r="AN127" i="1" s="1"/>
  <c r="K127" i="1"/>
  <c r="H127" i="1"/>
  <c r="T126" i="1"/>
  <c r="AJ126" i="1" s="1"/>
  <c r="AN126" i="1" s="1"/>
  <c r="K126" i="1"/>
  <c r="H126" i="1"/>
  <c r="T125" i="1"/>
  <c r="AJ125" i="1" s="1"/>
  <c r="AN125" i="1" s="1"/>
  <c r="K125" i="1"/>
  <c r="H125" i="1"/>
  <c r="T124" i="1"/>
  <c r="AJ124" i="1" s="1"/>
  <c r="AN124" i="1" s="1"/>
  <c r="K124" i="1"/>
  <c r="H124" i="1"/>
  <c r="T123" i="1"/>
  <c r="AJ123" i="1" s="1"/>
  <c r="AN123" i="1" s="1"/>
  <c r="K123" i="1"/>
  <c r="H123" i="1"/>
  <c r="T122" i="1"/>
  <c r="AI122" i="1" s="1"/>
  <c r="AN122" i="1" s="1"/>
  <c r="K122" i="1"/>
  <c r="H122" i="1"/>
  <c r="T121" i="1"/>
  <c r="AI121" i="1" s="1"/>
  <c r="AN121" i="1" s="1"/>
  <c r="K121" i="1"/>
  <c r="H121" i="1"/>
  <c r="T120" i="1"/>
  <c r="AI120" i="1" s="1"/>
  <c r="AN120" i="1" s="1"/>
  <c r="K120" i="1"/>
  <c r="H120" i="1"/>
  <c r="K119" i="1"/>
  <c r="L119" i="1" s="1"/>
  <c r="AI119" i="1" s="1"/>
  <c r="AN119" i="1" s="1"/>
  <c r="G119" i="1"/>
  <c r="J115" i="1"/>
  <c r="K115" i="1" s="1"/>
  <c r="AE114" i="1"/>
  <c r="AN114" i="1" s="1"/>
  <c r="T114" i="1"/>
  <c r="K113" i="1"/>
  <c r="L112" i="1"/>
  <c r="J112" i="1"/>
  <c r="L111" i="1"/>
  <c r="H495" i="7" s="1"/>
  <c r="O495" i="7" s="1"/>
  <c r="J111" i="1"/>
  <c r="L110" i="1"/>
  <c r="H494" i="7" s="1"/>
  <c r="J110" i="1"/>
  <c r="J108" i="1"/>
  <c r="K108" i="1" s="1"/>
  <c r="AH107" i="1"/>
  <c r="AN107" i="1" s="1"/>
  <c r="H107" i="1"/>
  <c r="J107" i="1" s="1"/>
  <c r="K107" i="1" s="1"/>
  <c r="L107" i="1" s="1"/>
  <c r="T107" i="1" s="1"/>
  <c r="AN105" i="1"/>
  <c r="K105" i="1"/>
  <c r="L105" i="1" s="1"/>
  <c r="T105" i="1" s="1"/>
  <c r="AN104" i="1"/>
  <c r="K104" i="1"/>
  <c r="L104" i="1" s="1"/>
  <c r="T104" i="1" s="1"/>
  <c r="AN103" i="1"/>
  <c r="K103" i="1"/>
  <c r="L103" i="1" s="1"/>
  <c r="T103" i="1" s="1"/>
  <c r="AN102" i="1"/>
  <c r="K102" i="1"/>
  <c r="L102" i="1" s="1"/>
  <c r="T102" i="1" s="1"/>
  <c r="I97" i="1"/>
  <c r="K97" i="1" s="1"/>
  <c r="L96" i="1"/>
  <c r="K96" i="1"/>
  <c r="AN95" i="1"/>
  <c r="T95" i="1"/>
  <c r="AN94" i="1"/>
  <c r="T94" i="1"/>
  <c r="AN93" i="1"/>
  <c r="T93" i="1"/>
  <c r="AN92" i="1"/>
  <c r="T92" i="1"/>
  <c r="AN91" i="1"/>
  <c r="T91" i="1"/>
  <c r="J89" i="1"/>
  <c r="AN88" i="1"/>
  <c r="T88" i="1"/>
  <c r="K88" i="1"/>
  <c r="J88" i="1" s="1"/>
  <c r="AN87" i="1"/>
  <c r="T87" i="1"/>
  <c r="AN86" i="1"/>
  <c r="T86" i="1"/>
  <c r="AN85" i="1"/>
  <c r="T85" i="1"/>
  <c r="AN84" i="1"/>
  <c r="T84" i="1"/>
  <c r="AN83" i="1"/>
  <c r="T83" i="1"/>
  <c r="K83" i="1"/>
  <c r="AN82" i="1"/>
  <c r="T82" i="1"/>
  <c r="K82" i="1"/>
  <c r="L81" i="1"/>
  <c r="T81" i="1" s="1"/>
  <c r="K81" i="1"/>
  <c r="AN80" i="1"/>
  <c r="AN81" i="1" s="1"/>
  <c r="T80" i="1"/>
  <c r="AN78" i="1"/>
  <c r="T78" i="1"/>
  <c r="H78" i="1"/>
  <c r="AN77" i="1"/>
  <c r="T77" i="1"/>
  <c r="H77" i="1"/>
  <c r="AN76" i="1"/>
  <c r="T76" i="1"/>
  <c r="H76" i="1"/>
  <c r="AN75" i="1"/>
  <c r="T75" i="1"/>
  <c r="H75" i="1"/>
  <c r="AN74" i="1"/>
  <c r="T74" i="1"/>
  <c r="H74" i="1"/>
  <c r="K73" i="1"/>
  <c r="L73" i="1" s="1"/>
  <c r="T73" i="1" s="1"/>
  <c r="AF73" i="1" s="1"/>
  <c r="AN73" i="1" s="1"/>
  <c r="H73" i="1"/>
  <c r="AN72" i="1"/>
  <c r="K72" i="1"/>
  <c r="L72" i="1" s="1"/>
  <c r="T72" i="1" s="1"/>
  <c r="AN71" i="1"/>
  <c r="K71" i="1"/>
  <c r="L71" i="1" s="1"/>
  <c r="T71" i="1" s="1"/>
  <c r="J70" i="1"/>
  <c r="K70" i="1" s="1"/>
  <c r="L70" i="1" s="1"/>
  <c r="AF70" i="1" s="1"/>
  <c r="AN70" i="1" s="1"/>
  <c r="J69" i="1"/>
  <c r="K69" i="1" s="1"/>
  <c r="L69" i="1" s="1"/>
  <c r="T69" i="1" s="1"/>
  <c r="J68" i="1"/>
  <c r="K68" i="1" s="1"/>
  <c r="L68" i="1" s="1"/>
  <c r="K67" i="1"/>
  <c r="L67" i="1" s="1"/>
  <c r="T67" i="1" s="1"/>
  <c r="AL67" i="1" s="1"/>
  <c r="AN67" i="1" s="1"/>
  <c r="H67" i="1"/>
  <c r="K66" i="1"/>
  <c r="L66" i="1" s="1"/>
  <c r="T66" i="1" s="1"/>
  <c r="AL66" i="1" s="1"/>
  <c r="AN66" i="1" s="1"/>
  <c r="H66" i="1"/>
  <c r="K65" i="1"/>
  <c r="L65" i="1" s="1"/>
  <c r="T65" i="1" s="1"/>
  <c r="AK65" i="1" s="1"/>
  <c r="AN65" i="1" s="1"/>
  <c r="H65" i="1"/>
  <c r="L64" i="1"/>
  <c r="T64" i="1" s="1"/>
  <c r="AK64" i="1" s="1"/>
  <c r="AN64" i="1" s="1"/>
  <c r="L63" i="1"/>
  <c r="AN61" i="1"/>
  <c r="K61" i="1"/>
  <c r="K62" i="1" s="1"/>
  <c r="K60" i="1"/>
  <c r="AN59" i="1"/>
  <c r="K59" i="1"/>
  <c r="L59" i="1" s="1"/>
  <c r="K58" i="1"/>
  <c r="AN57" i="1"/>
  <c r="L57" i="1"/>
  <c r="T57" i="1" s="1"/>
  <c r="AN56" i="1"/>
  <c r="L56" i="1"/>
  <c r="L55" i="1"/>
  <c r="K55" i="1"/>
  <c r="AN54" i="1"/>
  <c r="T54" i="1"/>
  <c r="AN53" i="1"/>
  <c r="T53" i="1"/>
  <c r="AN52" i="1"/>
  <c r="T52" i="1"/>
  <c r="AN51" i="1"/>
  <c r="T51" i="1"/>
  <c r="AN50" i="1"/>
  <c r="T50" i="1"/>
  <c r="AN49" i="1"/>
  <c r="T49" i="1"/>
  <c r="AN48" i="1"/>
  <c r="T48" i="1"/>
  <c r="AN47" i="1"/>
  <c r="T47" i="1"/>
  <c r="AN46" i="1"/>
  <c r="T46" i="1"/>
  <c r="AN45" i="1"/>
  <c r="T45" i="1"/>
  <c r="AN44" i="1"/>
  <c r="T44" i="1"/>
  <c r="AN43" i="1"/>
  <c r="T43" i="1"/>
  <c r="AN42" i="1"/>
  <c r="T42" i="1"/>
  <c r="AN41" i="1"/>
  <c r="T41" i="1"/>
  <c r="AN40" i="1"/>
  <c r="T40" i="1"/>
  <c r="AN39" i="1"/>
  <c r="T39" i="1"/>
  <c r="AN38" i="1"/>
  <c r="T38" i="1"/>
  <c r="AN37" i="1"/>
  <c r="T37" i="1"/>
  <c r="AN36" i="1"/>
  <c r="T36" i="1"/>
  <c r="AN35" i="1"/>
  <c r="T35" i="1"/>
  <c r="AN34" i="1"/>
  <c r="T34" i="1"/>
  <c r="AN33" i="1"/>
  <c r="T33" i="1"/>
  <c r="AN32" i="1"/>
  <c r="T32" i="1"/>
  <c r="AN31" i="1"/>
  <c r="T31" i="1"/>
  <c r="AN30" i="1"/>
  <c r="T30" i="1"/>
  <c r="AN29" i="1"/>
  <c r="T29" i="1"/>
  <c r="AN28" i="1"/>
  <c r="T28" i="1"/>
  <c r="AN27" i="1"/>
  <c r="T27" i="1"/>
  <c r="L26" i="1"/>
  <c r="T25" i="1"/>
  <c r="AF25" i="1" s="1"/>
  <c r="AN25" i="1" s="1"/>
  <c r="AN26" i="1" s="1"/>
  <c r="K25" i="1"/>
  <c r="K26" i="1" s="1"/>
  <c r="J25" i="1"/>
  <c r="L24" i="1"/>
  <c r="AN23" i="1"/>
  <c r="T23" i="1"/>
  <c r="J23" i="1"/>
  <c r="K23" i="1" s="1"/>
  <c r="AN22" i="1"/>
  <c r="T22" i="1"/>
  <c r="J22" i="1"/>
  <c r="K22" i="1" s="1"/>
  <c r="L21" i="1"/>
  <c r="K21" i="1"/>
  <c r="AN20" i="1"/>
  <c r="T20" i="1"/>
  <c r="G20" i="1"/>
  <c r="AN19" i="1"/>
  <c r="S19" i="1"/>
  <c r="T19" i="1" s="1"/>
  <c r="I19" i="1"/>
  <c r="G19" i="1" s="1"/>
  <c r="AN18" i="1"/>
  <c r="S18" i="1"/>
  <c r="T18" i="1" s="1"/>
  <c r="J18" i="1"/>
  <c r="G18" i="1" s="1"/>
  <c r="R17" i="1"/>
  <c r="Q17" i="1"/>
  <c r="L17" i="1"/>
  <c r="J17" i="1"/>
  <c r="AN16" i="1"/>
  <c r="T16" i="1"/>
  <c r="K16" i="1"/>
  <c r="AN15" i="1"/>
  <c r="T15" i="1"/>
  <c r="K15" i="1"/>
  <c r="AN14" i="1"/>
  <c r="T14" i="1"/>
  <c r="K14" i="1"/>
  <c r="AN13" i="1"/>
  <c r="T13" i="1"/>
  <c r="K13" i="1"/>
  <c r="AN12" i="1"/>
  <c r="T12" i="1"/>
  <c r="K12" i="1"/>
  <c r="AN11" i="1"/>
  <c r="T11" i="1"/>
  <c r="K11" i="1"/>
  <c r="AN10" i="1"/>
  <c r="T10" i="1"/>
  <c r="K10" i="1"/>
  <c r="S9" i="1"/>
  <c r="P9" i="1"/>
  <c r="K408" i="7" s="1"/>
  <c r="K9" i="1"/>
  <c r="AN8" i="1"/>
  <c r="T8" i="1"/>
  <c r="K8" i="1"/>
  <c r="AN7" i="1"/>
  <c r="T7" i="1"/>
  <c r="K7" i="1"/>
  <c r="AN6" i="1"/>
  <c r="T6" i="1"/>
  <c r="K6" i="1"/>
  <c r="AN5" i="1"/>
  <c r="T5" i="1"/>
  <c r="K5" i="1"/>
  <c r="AN55" i="1" l="1"/>
  <c r="T21" i="1"/>
  <c r="L133" i="1"/>
  <c r="G158" i="2"/>
  <c r="I158" i="2" s="1"/>
  <c r="K17" i="1"/>
  <c r="AN24" i="1"/>
  <c r="T55" i="1"/>
  <c r="L58" i="1"/>
  <c r="AN106" i="1"/>
  <c r="L115" i="1"/>
  <c r="L116" i="1" s="1"/>
  <c r="K116" i="1"/>
  <c r="K133" i="1"/>
  <c r="G157" i="2"/>
  <c r="I157" i="2" s="1"/>
  <c r="AN21" i="1"/>
  <c r="T56" i="1"/>
  <c r="K142" i="1"/>
  <c r="K154" i="1" s="1"/>
  <c r="AN58" i="1"/>
  <c r="T96" i="1"/>
  <c r="K24" i="1"/>
  <c r="T24" i="1"/>
  <c r="K106" i="1"/>
  <c r="T111" i="1"/>
  <c r="AI111" i="1" s="1"/>
  <c r="AN111" i="1" s="1"/>
  <c r="H138" i="1"/>
  <c r="AF68" i="1"/>
  <c r="AN68" i="1" s="1"/>
  <c r="T68" i="1"/>
  <c r="K101" i="1"/>
  <c r="L97" i="1"/>
  <c r="AN133" i="1"/>
  <c r="T59" i="1"/>
  <c r="T60" i="1" s="1"/>
  <c r="L60" i="1"/>
  <c r="O408" i="7"/>
  <c r="K537" i="7"/>
  <c r="T26" i="1"/>
  <c r="L79" i="1"/>
  <c r="L106" i="1"/>
  <c r="T106" i="1" s="1"/>
  <c r="H496" i="7"/>
  <c r="O496" i="7" s="1"/>
  <c r="G159" i="2"/>
  <c r="I159" i="2" s="1"/>
  <c r="AG115" i="1"/>
  <c r="AN115" i="1" s="1"/>
  <c r="AN116" i="1" s="1"/>
  <c r="T9" i="1"/>
  <c r="T17" i="1" s="1"/>
  <c r="S17" i="1"/>
  <c r="L61" i="1"/>
  <c r="T63" i="1"/>
  <c r="AF69" i="1"/>
  <c r="AN69" i="1" s="1"/>
  <c r="T70" i="1"/>
  <c r="T112" i="1"/>
  <c r="AI112" i="1" s="1"/>
  <c r="AN112" i="1" s="1"/>
  <c r="T154" i="1"/>
  <c r="AG9" i="1"/>
  <c r="AN9" i="1" s="1"/>
  <c r="AN17" i="1" s="1"/>
  <c r="AN96" i="1"/>
  <c r="T119" i="1"/>
  <c r="T133" i="1" s="1"/>
  <c r="AN154" i="1"/>
  <c r="P17" i="1"/>
  <c r="T58" i="1"/>
  <c r="J61" i="1"/>
  <c r="K79" i="1"/>
  <c r="L113" i="1"/>
  <c r="O494" i="7"/>
  <c r="K90" i="1"/>
  <c r="T110" i="1"/>
  <c r="I220" i="2"/>
  <c r="I37" i="2"/>
  <c r="I39" i="2"/>
  <c r="G156" i="2"/>
  <c r="I133" i="2"/>
  <c r="I153" i="2"/>
  <c r="I144" i="2"/>
  <c r="I164" i="2"/>
  <c r="I202" i="2"/>
  <c r="K109" i="1"/>
  <c r="L108" i="1"/>
  <c r="L89" i="1"/>
  <c r="L90" i="1" s="1"/>
  <c r="G114" i="2"/>
  <c r="I86" i="2"/>
  <c r="I114" i="2" s="1"/>
  <c r="T115" i="1" l="1"/>
  <c r="T116" i="1" s="1"/>
  <c r="I160" i="2"/>
  <c r="I223" i="2" s="1"/>
  <c r="H537" i="7"/>
  <c r="P537" i="7" s="1"/>
  <c r="T79" i="1"/>
  <c r="AG63" i="1"/>
  <c r="AN63" i="1" s="1"/>
  <c r="AN79" i="1" s="1"/>
  <c r="G160" i="2"/>
  <c r="T61" i="1"/>
  <c r="T62" i="1" s="1"/>
  <c r="L62" i="1"/>
  <c r="T113" i="1"/>
  <c r="AH110" i="1"/>
  <c r="AN110" i="1" s="1"/>
  <c r="AN113" i="1" s="1"/>
  <c r="O537" i="7"/>
  <c r="L101" i="1"/>
  <c r="T97" i="1"/>
  <c r="T101" i="1" s="1"/>
  <c r="T108" i="1"/>
  <c r="L109" i="1"/>
  <c r="AJ89" i="1"/>
  <c r="AN89" i="1" s="1"/>
  <c r="AN90" i="1" s="1"/>
  <c r="T89" i="1"/>
  <c r="T90" i="1" s="1"/>
  <c r="T109" i="1" l="1"/>
  <c r="AK108" i="1"/>
  <c r="AN108" i="1" s="1"/>
  <c r="AN109" i="1" s="1"/>
  <c r="L157" i="1"/>
</calcChain>
</file>

<file path=xl/comments1.xml><?xml version="1.0" encoding="utf-8"?>
<comments xmlns="http://schemas.openxmlformats.org/spreadsheetml/2006/main">
  <authors>
    <author>Marco Moncayo</author>
    <author>Mercy</author>
  </authors>
  <commentList>
    <comment ref="E2" authorId="0" shapeId="0">
      <text>
        <r>
          <rPr>
            <b/>
            <sz val="8"/>
            <color indexed="81"/>
            <rFont val="Tahoma"/>
            <family val="2"/>
          </rPr>
          <t>Se refiere a los bienes o servicios a contratar</t>
        </r>
      </text>
    </comment>
    <comment ref="F2" authorId="1" shapeId="0">
      <text>
        <r>
          <rPr>
            <b/>
            <sz val="9"/>
            <color indexed="81"/>
            <rFont val="Tahoma"/>
            <family val="2"/>
          </rPr>
          <t>Indique la planificación  cuatrienal</t>
        </r>
      </text>
    </comment>
  </commentList>
</comments>
</file>

<file path=xl/sharedStrings.xml><?xml version="1.0" encoding="utf-8"?>
<sst xmlns="http://schemas.openxmlformats.org/spreadsheetml/2006/main" count="10164" uniqueCount="1568">
  <si>
    <t>b.1) IDENTIFICACIÓN</t>
  </si>
  <si>
    <t>b.2)</t>
  </si>
  <si>
    <t>INDICADORES</t>
  </si>
  <si>
    <t>b.4) UBICACIÓN de LA INVERSION</t>
  </si>
  <si>
    <t>b.7) COSTO</t>
  </si>
  <si>
    <t>MONTO TOTAL</t>
  </si>
  <si>
    <t>b.8) FUENTES DE FINANCIAMIENTO</t>
  </si>
  <si>
    <t>TOTAL</t>
  </si>
  <si>
    <t>b.9) UNIDAD EJECUTORA</t>
  </si>
  <si>
    <t>b.10) DURACIÓN</t>
  </si>
  <si>
    <t>b.11) MODALIDAD EJECUCION</t>
  </si>
  <si>
    <t>b.12) ASPECTOS GENERALES</t>
  </si>
  <si>
    <t>Observaciones</t>
  </si>
  <si>
    <t>UNIDAD EJECUTORA</t>
  </si>
  <si>
    <t>Número</t>
  </si>
  <si>
    <t>Nombre del proyecto</t>
  </si>
  <si>
    <t>Localización del proyecto por Parroquia (Ubicar Nombre de Parroquia o asentamiento Humano en donde se realizara el proyecto)</t>
  </si>
  <si>
    <t>Línea Base</t>
  </si>
  <si>
    <t>Área Urbana</t>
  </si>
  <si>
    <t>Area Rural</t>
  </si>
  <si>
    <t>Estudios (USD)</t>
  </si>
  <si>
    <t>Ejecución (USD)</t>
  </si>
  <si>
    <t>PROYECTO</t>
  </si>
  <si>
    <t>Recursos Municipales (USD)</t>
  </si>
  <si>
    <t>Gobierno Provincial</t>
  </si>
  <si>
    <t>Gobierno Parroquial</t>
  </si>
  <si>
    <t>Gobierno central</t>
  </si>
  <si>
    <t>INVERSIÓN</t>
  </si>
  <si>
    <t>Dirección / responsable</t>
  </si>
  <si>
    <t>Unidad responsable</t>
  </si>
  <si>
    <t>Técnico responsable</t>
  </si>
  <si>
    <t>D= Directa
C= Contratación Pública</t>
  </si>
  <si>
    <t>ENE</t>
  </si>
  <si>
    <t>FEB</t>
  </si>
  <si>
    <t>MAR</t>
  </si>
  <si>
    <t>ABR</t>
  </si>
  <si>
    <t>MAY</t>
  </si>
  <si>
    <t>JUN</t>
  </si>
  <si>
    <t>JUL</t>
  </si>
  <si>
    <t>AGO</t>
  </si>
  <si>
    <t>SEP</t>
  </si>
  <si>
    <t>OCT</t>
  </si>
  <si>
    <t>NOV</t>
  </si>
  <si>
    <t>DIC</t>
  </si>
  <si>
    <t>TOTAL PROGRAMACION</t>
  </si>
  <si>
    <t>PROGRAMA</t>
  </si>
  <si>
    <t>NOMBRE DEL PROGRAMA</t>
  </si>
  <si>
    <t>SUBPROGRAMA</t>
  </si>
  <si>
    <t>NOMBRE DEL SUBPROGRAMA</t>
  </si>
  <si>
    <t>NOMBRE DEL PROYECTO</t>
  </si>
  <si>
    <t>NOMBRE DE LA ACTIVIDAD</t>
  </si>
  <si>
    <t>PLANIFICACION CUATRIMESTRAL</t>
  </si>
  <si>
    <t>1º</t>
  </si>
  <si>
    <t>2º</t>
  </si>
  <si>
    <t>3º</t>
  </si>
  <si>
    <t>Indicador
(Debe ser medible en calidad, cantidad y tiempo)</t>
  </si>
  <si>
    <t>MUNICIPIO DE LOJA</t>
  </si>
  <si>
    <t>PRESUPUESTO INVERSION</t>
  </si>
  <si>
    <t>OBJETIVO INTEGRAL DESARROLLO</t>
  </si>
  <si>
    <t>EJE ESTRATÉGICO</t>
  </si>
  <si>
    <t>Proyectos de Inversión</t>
  </si>
  <si>
    <t>LOCALIZACIÓN</t>
  </si>
  <si>
    <t>RECURSOS MUNICIPAL</t>
  </si>
  <si>
    <t>GOBIERNO PROVINCIAL</t>
  </si>
  <si>
    <t>GOBIERNO PARROQ.</t>
  </si>
  <si>
    <t>Presupuesto           (USD)</t>
  </si>
  <si>
    <t>AÑO 2017</t>
  </si>
  <si>
    <t>TOTAL PRESUPUESTO DE INVERSIÓN AÑO 2017</t>
  </si>
  <si>
    <t>AÑO 2018</t>
  </si>
  <si>
    <t>TOTAL PRESUPUESTO DE INVERSIÓN AÑO 2018</t>
  </si>
  <si>
    <t>AÑO 2019</t>
  </si>
  <si>
    <t>TOTAL PRESUPUESTO DE INVERSIÓN AÑO 2019</t>
  </si>
  <si>
    <t>TOTAL DE INVERSIÓN PLURIANUAL</t>
  </si>
  <si>
    <t>PRODUCTO A ADQUIRIR O CONTRATAR</t>
  </si>
  <si>
    <t>ASIGNACION 2018</t>
  </si>
  <si>
    <t>PROGRAMACIÓN DE LA  EJECUCIÓN 2018</t>
  </si>
  <si>
    <t>AÑO 2016</t>
  </si>
  <si>
    <t>PLAN PLURIANUAL (2016-2019)</t>
  </si>
  <si>
    <t>TOTAL PRESUPUESTO DE INVERSIÓN AÑO 2016</t>
  </si>
  <si>
    <t>Deportes</t>
  </si>
  <si>
    <t>Adquisición de bienes deportivos adquiridos hasta septiembre de 2018.</t>
  </si>
  <si>
    <t>Compra de balones, chalecos, redes.</t>
  </si>
  <si>
    <t>Bienes Deportivos</t>
  </si>
  <si>
    <t>Ciudad de Loja</t>
  </si>
  <si>
    <t>20% en la adquisición de bienes deportivos</t>
  </si>
  <si>
    <t>100%  de implementos deportivos adquiridos</t>
  </si>
  <si>
    <t>Educación Cultura Y Deportes</t>
  </si>
  <si>
    <t>DEPORTES</t>
  </si>
  <si>
    <t>Control Operativo del Tránsito</t>
  </si>
  <si>
    <t>Comprar materiales para señalización</t>
  </si>
  <si>
    <t>Insumos, Bienes, Materiales Y Suministros Para La Construcción, Eléctricos, Plomería, Carpintería, Señalización Vial, Navegación Y Contra Incendios</t>
  </si>
  <si>
    <t>Materiales para Señalización (Tubos, vinil, planchas de aluminio, etc.)</t>
  </si>
  <si>
    <t>50% de vías de la ciudad de Loja y sus parroquias cuentan con señalización horizontal y vertical</t>
  </si>
  <si>
    <t>Aumentar 30% la señalización en el cantón al 2022</t>
  </si>
  <si>
    <t>C</t>
  </si>
  <si>
    <t>Señalización</t>
  </si>
  <si>
    <t>Arq. Richard Villa</t>
  </si>
  <si>
    <t>D</t>
  </si>
  <si>
    <t>Transporte Terrestre, Tránsito y Seguridad Vial</t>
  </si>
  <si>
    <t>Señalización vial integral: horizontal y vertical en el Cantón Loja</t>
  </si>
  <si>
    <t>Cantón Loja</t>
  </si>
  <si>
    <t>TRÁNSITO</t>
  </si>
  <si>
    <t>Objetivo 3</t>
  </si>
  <si>
    <t>TRÁNSITO Y TRANSPORTE</t>
  </si>
  <si>
    <t>Tránsito</t>
  </si>
  <si>
    <t>Transporte Terrestre</t>
  </si>
  <si>
    <t>Construir la infraestructura para el funcionamiento de la planificación  y regulación del transito, transporte terrestre y seguridad vial</t>
  </si>
  <si>
    <t xml:space="preserve">Terminales terrestres para las parroquias rurales </t>
  </si>
  <si>
    <t>Señalización vial integral: horizontal vertical y dispositivos de control de tránsito</t>
  </si>
  <si>
    <t>Implementación de equipos tecnológicos para control operativo de tránsito segunda fase.</t>
  </si>
  <si>
    <t xml:space="preserve">Implementación de fotorradares para el control del tránsito </t>
  </si>
  <si>
    <t>Seguridad Vial</t>
  </si>
  <si>
    <t>Infraestructura y equipamiento para parque de educación vial</t>
  </si>
  <si>
    <t>Campañas de seguridad vial</t>
  </si>
  <si>
    <t>Implementación Deportiva</t>
  </si>
  <si>
    <t>AÑO 2015</t>
  </si>
  <si>
    <t>TOTAL PRESUPUESTO DE INVERSIÓN AÑO 2015</t>
  </si>
  <si>
    <t>Fecha Elaboración: 18 de agosto del 2017</t>
  </si>
  <si>
    <t>DIRECCIÓN DE  REGENERACIÓN URBANA</t>
  </si>
  <si>
    <t>Loja Siglo XXI  Accesible, Inclusiva y segura</t>
  </si>
  <si>
    <t>Servicios Básicos y Saneamiento Ambiental</t>
  </si>
  <si>
    <t>Planta de Tratamiento de Aguas Residuales</t>
  </si>
  <si>
    <t>Plan  de Ordenamiento y Desarrollo Sostenible del Casco Urbano Central de la Ciudad de Loja-Planta de Tratamiento de Aguas Residuales.</t>
  </si>
  <si>
    <t>-</t>
  </si>
  <si>
    <t>Loja siglo xxi Participativa y buen gobierno</t>
  </si>
  <si>
    <t>Desarrollo Institucional</t>
  </si>
  <si>
    <t>Fortalecimiento y desarrollo institucional</t>
  </si>
  <si>
    <t>Plan de Ordenamiento y Desarrollo Sostenible del Casco Urbano Central de la Ciudad de Loja-Comisiones y otros cargos préstamo CAF.</t>
  </si>
  <si>
    <t>Loja Participativa y buen Gobierno</t>
  </si>
  <si>
    <t>Proyecto de Ordenamiento y Desarrollo Sostenible del Casco Urbano Central de la Ciudad de Loja-Plan de comunicación.</t>
  </si>
  <si>
    <t>TRANSPORTE TERRESTRE, TRÁNSITO Y SEGURIDAD VIAL</t>
  </si>
  <si>
    <t>Agua Potable</t>
  </si>
  <si>
    <t>Plan  de Ordenamiento y Desarrollo Sostenible del Casco Urbano Central de la Ciudad de Loja-Renovación de redes de agua potable.</t>
  </si>
  <si>
    <t>Alcantarillado Pluvial y Sanitario</t>
  </si>
  <si>
    <t>Plan de Ordenamiento y Desarrollo Sostenible del Casco Urbano Central de la Ciudad de Loja-Renovación de redes de alcantarillado pluvial y Sanitario.</t>
  </si>
  <si>
    <t>Loja siglo XXI Ordenada e inteligente</t>
  </si>
  <si>
    <t>Vialidad urbana</t>
  </si>
  <si>
    <t>Regeneración Urbana</t>
  </si>
  <si>
    <t>Plan de Ordenamiento y Desarrollo Sostenible del Casco Urbano Central de la Ciudad de Loja-Construcción de varias obras de regeneración Urbana.</t>
  </si>
  <si>
    <t>Energía Eléctrica</t>
  </si>
  <si>
    <t>Mejoramiento de infraestructura para energía Eléctrica</t>
  </si>
  <si>
    <t>Plan de Ordenamiento y Desarrollo Sostenible Del Casco Urbano Central de la Ciudad de Loja-Soterramiento de Redes de Energía Eléctrica</t>
  </si>
  <si>
    <t>Conectividad</t>
  </si>
  <si>
    <t>Infraestructura de Conectividad</t>
  </si>
  <si>
    <t>Plan de Ordenamiento y Desarrollo Sostenible Del Casco Urbano Central de la Ciudad de Loja-Soterramiento de Redes de Telefonía y Fibra óptica.</t>
  </si>
  <si>
    <t>Loja siglo XXI Participativa y buen gobierno</t>
  </si>
  <si>
    <t>Plan de Ordenamiento y Desarrollo Sostenible del Casco Urbano Central de la Ciudad de Loja-Fiscalización Proyecto Regeneración Urbana</t>
  </si>
  <si>
    <t>Plan de Ordenamiento y Desarrollo Sostenible del Casco Urbano Central de la Ciudad de Loja-Comisiones y otros cargos préstamo CAF</t>
  </si>
  <si>
    <t>Plan de Ordenamiento y Desarrollo Sostenible del Casco Urbano Central de la Ciudad de Loja-Intereses a Organismos Multilaterales</t>
  </si>
  <si>
    <t>CAF</t>
  </si>
  <si>
    <t>Loja siglo XXI Verde y Ecológica</t>
  </si>
  <si>
    <t>Manejo Ambiental</t>
  </si>
  <si>
    <t>Regulación y Control Ambiental</t>
  </si>
  <si>
    <t>Plan de Ordenamiento y Desarrollo Sostenible del Casco Urbano Central de la Ciudad de Loja-Plan de Manejo Ambiental</t>
  </si>
  <si>
    <t>Plan de Ordenamiento y Desarrollo Sostenible del Casco Urbano Central de la Ciudad de Loja-Plan de comunicación</t>
  </si>
  <si>
    <t>Plan de Ordenamiento y Desarrollo Sostenible del Casco Urbano Central de la Ciudad de Loja-Planta de Tratamiento de Aguas Residuales.</t>
  </si>
  <si>
    <t>Plan  de Ordenamiento y Desarrollo Sostenible del Casco Urbano central de la Ciudad de Loja-Auditoría financiera del Proyecto de Regeneración Urbana</t>
  </si>
  <si>
    <t>Plan de Ordenamiento y Desarrollo Sostenible del Casco Urbano Central de la Ciudad de Loja-Plan de comunicación.</t>
  </si>
  <si>
    <t>Dirección de Regeneración Urbana</t>
  </si>
  <si>
    <t>Plan  de Ordenamiento y Desarrollo Sostenible del Casco Urbano Central de la Ciudad de Loja-Renovación de Redes de Agua Potable.</t>
  </si>
  <si>
    <t>Casco Urbano Central de la Ciudad de Loja</t>
  </si>
  <si>
    <t xml:space="preserve">El 100% de las tuberías de agua potable  han concluido su vida útil. </t>
  </si>
  <si>
    <t xml:space="preserve">Porcentaje de Redes de Agua Potable renovadas en 6 meses en el Casco Céntrico de la ciudad. </t>
  </si>
  <si>
    <t>Ing. Javier Rodríguez</t>
  </si>
  <si>
    <t>Plan  de Ordenamiento y Desarrollo Sostenible del Casco Urbano Central de la Ciudad de Loja-Renovación de Redes de alcantarillado pluvial y sanitario.</t>
  </si>
  <si>
    <t xml:space="preserve">El 100% de las tuberías  de alcantarillado pluvial y sanitario  han concluido su vida útil. </t>
  </si>
  <si>
    <t>Porcentaje de redes  de alcantarillado pluvial y sanitario renovadas en 6 meses en el   casco céntrico de la ciudad.</t>
  </si>
  <si>
    <t>Unidad Administrativa de Regeneración Urbana</t>
  </si>
  <si>
    <t>Plan de Ordenamiento y Desarrollo Sostenible del Casco Urbano Central de la Ciudad de Loja- Planta de Tratamiento de Aguas Residuales</t>
  </si>
  <si>
    <t>Sector Florencia, parroquia El Valle de la ciudad de Loja</t>
  </si>
  <si>
    <t>Al momento  el 100% del tren de aguas servidas que genera la ciudad no reciben ningún tratamiento</t>
  </si>
  <si>
    <t>Porcentaje  de la Planta de Tratamiento de Aguas Residuales construido en 12 meses.</t>
  </si>
  <si>
    <t>Plan de Ordenamiento y Desarrollo Sostenible del Casco Urbano Central de la ciudad de Loja-Reanimación del Espacio Público, Cobertura Vegetal y Mobiliario Urbano.</t>
  </si>
  <si>
    <t>En la actualidad el asfalto de las vías, aceras y bordillos  del casco urbano  central de la ciudad, se hallan en franco deterioro  al haber concluido su vida útil.</t>
  </si>
  <si>
    <t>Porcentaje de áreas regeneradas en 6 meses en el casco urbano central de la ciudad de Loja.</t>
  </si>
  <si>
    <t>Plan de Ordenamiento y Desarrollo Sostenible del Casco Urbano Central de la Ciudad de Loja-Soterramiento de redes de energía eléctrica</t>
  </si>
  <si>
    <t>Actualmente las redes se encuentran instaladas en forma aérea afectando el ornato de la Ciudad y limitando el espacio público, con los consiguientes peligros a la ciudadanía.</t>
  </si>
  <si>
    <t>Porcentaje de redes de energía eléctrica soterradas en 6 meses en el casco céntrico de la ciudad de Loja.</t>
  </si>
  <si>
    <t>Plan de Ordenamiento y Desarrollo Sostenible del Casco Urbano central de la Ciudad de Loja-Soterramiento de redes de  telefonía y fibra óptica</t>
  </si>
  <si>
    <t>Actualmente las redes de telefonía y fibra Óptica se encuentran instaladas en forma aérea afectando el ornato y limitando el espacio público  de la Ciudad.</t>
  </si>
  <si>
    <t xml:space="preserve">Porcentaje de obra civil de la construcción de ductos  de CNT-EP, ejecución de obra civil y soterramiento de redes de  fibra óptica municipal en 6 meses. </t>
  </si>
  <si>
    <t>Plan de Ordenamiento y Desarrollo Sostenible del Casco Urbano Central de la Ciudad de Loja-Fiscalización  Proyecto de Regeneración Urbana</t>
  </si>
  <si>
    <t>Para el logro de los objetivos generales y específicos  en la ejecución del Proyecto de Regeneración Urbana  el proceso contara con  un sistema de fiscalización externa que involucrará todas las fases y componentes del Proyecto.</t>
  </si>
  <si>
    <t>Porcentaje fiscalizado de la ejecución del proyecto Regeneración Urbana en 12 meses.</t>
  </si>
  <si>
    <t>Unidad Administrativa del Proyecto</t>
  </si>
  <si>
    <t>COMITÉ DE CONTRATACIÓN</t>
  </si>
  <si>
    <t>Plan de Ordenamiento y Desarrollo Sostenible del Casco Urbano Central de la Ciudad de Loja-Comisiones y otros cargos Préstamo CAF</t>
  </si>
  <si>
    <t xml:space="preserve">Obligación del pago semestral de la Comisión de Compromiso  del préstamo CAF. </t>
  </si>
  <si>
    <t>Porcentaje de cumplimiento del   pago de la Comisión de Compromiso correspondiente al préstamo CAF establecido para los meses de abril y octubre de 2018.</t>
  </si>
  <si>
    <t>Obligación del pago de intereses por los desembolsos recibidos durante el periodo de gracia del préstamo CAF.</t>
  </si>
  <si>
    <t>Porcentaje de cumplimiento del   pago de intereses correspondientes  al préstamo CAF establecido para los meses de abril y octubre de 2018.</t>
  </si>
  <si>
    <t>Plan de Ordenamiento y Desarrollo Sostenible del Casco Urbano Central de la Ciudad de Loja-Auditoría financiera Externa del Proyecto de Regeneración Urbana.</t>
  </si>
  <si>
    <t>Al iniciar las obras no se cuenta con la contratación  de  la Auditoria Financiera Externa para la ejecución del Proyecto Regeneración Urbana.</t>
  </si>
  <si>
    <t>Porcentaje de avance de la Auditoría Financiera Externa sobre la ejecución financiera del proyecto correspondiente al ejercicio 2017.</t>
  </si>
  <si>
    <t>Ing. Enrique García Luzuriaga</t>
  </si>
  <si>
    <t>Plan de Ordenamiento y Desarrollo Sostenible del Casco Urbano Central de la Ciudad de Loja- Plan de Manejo Ambiental</t>
  </si>
  <si>
    <t>Porcentaje de ejecución del Plan de Manejo Ambiental del proyecto Regeneración Urbana realizado en 12 meses.</t>
  </si>
  <si>
    <t>Ing., Víctor Hugo Martínez Chejin</t>
  </si>
  <si>
    <t>Plan de Ordenamiento y Desarrollo Sostenible del Casco Urbano Central de Loja-Plan de Comunicación</t>
  </si>
  <si>
    <t>Porcentaje de  ejecución del Plan de Comunicación ajustadas al presupuesto y cronograma establecido.</t>
  </si>
  <si>
    <t>Técnico en comunicación responsable</t>
  </si>
  <si>
    <t>REGENERACIÓN URBANA</t>
  </si>
  <si>
    <t>Aporte recursos EERSSA</t>
  </si>
  <si>
    <t>Cooperación - Aporte Recursos CNT-EP</t>
  </si>
  <si>
    <t xml:space="preserve">CRÉDITO </t>
  </si>
  <si>
    <t>Plan de  Ordenamiento y Desarrollo Sostenible del Casco Urbano Central de la Ciudad de Loja</t>
  </si>
  <si>
    <t>Contratación pública para la renovación de las redes de agua potable.</t>
  </si>
  <si>
    <t>Renovación de Redes de Agua Potable en el casco céntrico de la ciudad.</t>
  </si>
  <si>
    <t>Alcantarillado pluvial y sanitario</t>
  </si>
  <si>
    <t>Plan de Ordenamiento y Desarrollo Sostenible del Casco Urbano Central de la Ciudad de Loja</t>
  </si>
  <si>
    <t>Renovación de Redes de Alcantarillado Pluvial y Sanitario en el casco céntrico de la ciudad.</t>
  </si>
  <si>
    <t>Planta de tratamiento de aguas  residuales</t>
  </si>
  <si>
    <t>Plan  de Ordenamiento y Desarrollo Sostenible del Casco Urbano Central de la Ciudad de Loja</t>
  </si>
  <si>
    <t>Contratación pública para la construcción de la Planta de Tratamiento de Aguas Residuales.</t>
  </si>
  <si>
    <t>Construcción de planta de tratamiento de aguas residuales.</t>
  </si>
  <si>
    <t>Reanimación del espacio público, cobertura vegetal y mobiliario urbano. (Regeneración Urbana)</t>
  </si>
  <si>
    <t>Contratación pública para la Reanimación del espacio Público,  Cobertura Vegetal,  Mobiliario Urbano.</t>
  </si>
  <si>
    <t>Reanimación del espacio público, cobertura vegetal y mobiliario urbano.</t>
  </si>
  <si>
    <t>Redes Energía Eléctrica</t>
  </si>
  <si>
    <t>Contratación pública para el soterramiento de Redes de Energía Eléctrica</t>
  </si>
  <si>
    <t>Soterramiento de redes de energía eléctrica.</t>
  </si>
  <si>
    <t>Redes de Telefonía y Fibra Óptica (Conectividad)</t>
  </si>
  <si>
    <t>Contratación pública   para el soterramiento de Redes de  Telefonía y Fibra Óptica de CNT EP y Municipio de Loja.</t>
  </si>
  <si>
    <t>Construcción de canalización para el soterramiento de redes de telefonía y fibra óptica de CNT EP y Municipio de Loja.</t>
  </si>
  <si>
    <t>Fortalecimiento y Desarrollo Institucional</t>
  </si>
  <si>
    <t xml:space="preserve"> Contratación pública  de la Fiscalización de la Ejecución del   Plan de Regeneración Urbana</t>
  </si>
  <si>
    <t>Fiscalización de la ejecución del  proyecto Regeneración Urbana.</t>
  </si>
  <si>
    <t>Pago de Comisiones y Otros Cargos Préstamo CAF</t>
  </si>
  <si>
    <t>Comisiones y otros cargos Préstamo CAF</t>
  </si>
  <si>
    <t>Pago de Intereses a Organismos Multilaterales.</t>
  </si>
  <si>
    <t>Intereses a Organismos Multilaterales CAF.</t>
  </si>
  <si>
    <t>Contratación pública de Auditoría financiera Externa del Proyecto de Regeneración Urbana</t>
  </si>
  <si>
    <t>Auditoría Financiera Externa de la ejecución del Plan de Regeneración Urbana.</t>
  </si>
  <si>
    <t>Regulación y control Ambiental</t>
  </si>
  <si>
    <t>Contratación pública del Plan de Manejo Ambiental del Proyecto de Regeneración Urbana Fases I y II</t>
  </si>
  <si>
    <t xml:space="preserve"> Plan de Manejo Ambiental del Proyecto de Regeneración Urbana (CONSTRUCCION  ETAPA I Y II CONTRATISTA)</t>
  </si>
  <si>
    <t>Contratación de instructor para charlas explicativas a diferentes sectores sociales sobre inicio de obras del proyecto</t>
  </si>
  <si>
    <t>Charlas explicativas a diferentes sectores sociales sobre inicio de obras del proyecto.</t>
  </si>
  <si>
    <t xml:space="preserve">Letreros Preventivos </t>
  </si>
  <si>
    <t>Letreros Informativos</t>
  </si>
  <si>
    <t>Contratación de personal para revisión de maquinarias y vehículos a motor.</t>
  </si>
  <si>
    <t>Contratación Pública (Personal para revisión de maquinarias y vehículos)</t>
  </si>
  <si>
    <t>Contratación de acondicionamiento de escombreras para deposito de materiales con asbesto cemento.</t>
  </si>
  <si>
    <t>Ubicación y acondicionamiento de escombreras para deposito de materiales con asbesto cemento.</t>
  </si>
  <si>
    <t>Contratación de reubicación temporal en parques y jardines de pequeños negocios que operan en el centro de la ciudad.</t>
  </si>
  <si>
    <t xml:space="preserve"> Reubicación temporal en parques y jardines de pequeños negocios  que operan en el centro histórico de la ciudad, dotándoles  de  seguridad y servicios básicos.</t>
  </si>
  <si>
    <t>Otros Servicios (Contingencias)</t>
  </si>
  <si>
    <t>Capacitar a técnicos y trabajadores de los diferentes frentes en: sistemas de transporte, de comunicación, equipos contra incendios, botiquines de primeros auxilios,  oficina para atender emergencias; y, otras contrataciones para atender contingencias.</t>
  </si>
  <si>
    <t xml:space="preserve"> Auditoría Ambiental y Social Externa.</t>
  </si>
  <si>
    <t>Auditoria Ambiental y Social Externa</t>
  </si>
  <si>
    <t>Adquisición e instalación de recipientes  para la recolección clasificada de desechos sólidos en  campamentos y frentes de trabajo.</t>
  </si>
  <si>
    <t>Adquisición e instalación de recipientes   para la recolección clasificada de desechos sólidos en  campamentos y frentes de trabajo.</t>
  </si>
  <si>
    <t>Realizar dos eventos de capacitación al año ,sobre mantenimiento de  nuevas obras, seguridad ciudadana, respeto y valores cívicos de los ciudadanos.</t>
  </si>
  <si>
    <t>Adquirir para técnicos y trabajadores  implementos de seguridad personal como: Protectores de cara y ojos, casco, guantes, mascarillas y orejeras.</t>
  </si>
  <si>
    <t>Contratar la elaboración de hojas volantes, invitaciones, lonas, reproducciones</t>
  </si>
  <si>
    <t>Rescate y promoción del patrimonio edificado</t>
  </si>
  <si>
    <t>Proyecto de Ordenamiento y Desarrollo Sostenible del Casco Urbano Central de la Ciudad de Loja</t>
  </si>
  <si>
    <t xml:space="preserve">Contratación Pública para pautaje de: Spots de TV, Video Institucional, Jingle Musical,  Cuñas Radiales, Pagina  Web y Publicaciones de Prensa.   </t>
  </si>
  <si>
    <t>Pautaje  de piezas publicitarias como: Spots de TV, Video Institucional, Jingle Musical,  Cuñas Radiales, Pagina Web  y Publicaciones de Prensa.</t>
  </si>
  <si>
    <t xml:space="preserve">Contratación pública para elaboración de: Spots, Video Institucional, Jingle Musical, Cuñas Radiales, Stock fotográfico, afiches, vallas, hojas volantes, Dípticos. </t>
  </si>
  <si>
    <t xml:space="preserve">Elaboración de piezas publicitarias como: Spots de TV. Video Institucional. Jingle musical, Cuñas Radiales, Stock fotográfico, Afiches, Vallas,  Dípticos, hojas volantes, sobres, carpetas, tarjetas y difusión de imagen institucional </t>
  </si>
  <si>
    <t xml:space="preserve">Ejecución de actividades del Plan de relaciones públicas como:  Concursos,  atención de imprevistos y emergencias.  </t>
  </si>
  <si>
    <t>Ejecución de actividades del Plan de relaciones públicas: Revista Institucional</t>
  </si>
  <si>
    <t>Edición de Revista Institucional, impresión de gigantrografias</t>
  </si>
  <si>
    <t>Contratación de Técnico Coordinador de la ejecución del Plan de Comunicación.</t>
  </si>
  <si>
    <t>Técnico  coordinador de la ejecución del Plan de Comunicación</t>
  </si>
  <si>
    <t>EDUCACIÓN CULTURA Y DEPORTES</t>
  </si>
  <si>
    <t>TRANSPORTE Y COMUNICACIONES</t>
  </si>
  <si>
    <t>Objetivo 1</t>
  </si>
  <si>
    <t>Loja Siglo XXI,  Turística, innovadora y Productiva</t>
  </si>
  <si>
    <t>Infraestructura Productiva</t>
  </si>
  <si>
    <t>Puerto Seco Comercial (Adjudicación y desarrollo de consultoría para estudios)</t>
  </si>
  <si>
    <t>Ciudad de Loja:
Sector Carigán y 
Sector El Plateado</t>
  </si>
  <si>
    <t>Puerto Seco Comercial</t>
  </si>
  <si>
    <t>Loja Siglo XXI,  Turistica, innovadora y Productiva</t>
  </si>
  <si>
    <t>Puerto Seco Comercial (Construcción de infraestructura Zona A )</t>
  </si>
  <si>
    <t>Puerto Seco Comercial (Fiscalización de obra civil de construcción de infraestructura )</t>
  </si>
  <si>
    <t>Puerto Seco Comercial (Construcción de infraestructura )</t>
  </si>
  <si>
    <t>PUERTO SECO COMERCIAL</t>
  </si>
  <si>
    <t>Parroquia: Sucre, Sector El Plateado y Carigán</t>
  </si>
  <si>
    <t>Aplicar la normativa de prohibición de ingreso de vehículos de más de cinco toneladas al centro de la ciudad.</t>
  </si>
  <si>
    <t>100% del recorrido virtual terminado.</t>
  </si>
  <si>
    <t>70% obra la construida del Puerto Seco Comercial- Zona “A” El Plateado hasta el mes de diciembre del 2018.</t>
  </si>
  <si>
    <t>70% de planillas aprobadas por la fiscalización de obra de construcción del Puerto Seco Comercial- Zona “A” El Plateado hasta el mes de diciembre del 2018</t>
  </si>
  <si>
    <t>Econ. Katherine  Castillo</t>
  </si>
  <si>
    <t>31/04/2018</t>
  </si>
  <si>
    <t>31/04/2017</t>
  </si>
  <si>
    <t>INCLUSION ECONOMICA Y SOCIAL</t>
  </si>
  <si>
    <t>RECURSOS HUMANOS</t>
  </si>
  <si>
    <t>Loja, participativa y buen gobierno</t>
  </si>
  <si>
    <t xml:space="preserve">Capacitación </t>
  </si>
  <si>
    <t>Formación continua del talento humano</t>
  </si>
  <si>
    <t>Fortalecimiento</t>
  </si>
  <si>
    <t>Fortalecimiento al proyecto de expedientes electrónicos del Municipio de Loja</t>
  </si>
  <si>
    <t>Objetivo 10</t>
  </si>
  <si>
    <t>Desvinculación</t>
  </si>
  <si>
    <t>Plan de desvinculación de personal, mediante ( renuncia voluntario, jubilaciones )</t>
  </si>
  <si>
    <t>El 80% de los funcionarios  necesitan ser capacitados en diferentes áreas de trabajo</t>
  </si>
  <si>
    <t>Capacitar el 20% de los funcionarios de las diferentes áreas municipales.</t>
  </si>
  <si>
    <t>El sistema de expedientes electrónicos implementado en el GADML requiere  ser fortalecido</t>
  </si>
  <si>
    <t>Lograr que el sistema de expedientes electrónicos funcione al 100%</t>
  </si>
  <si>
    <t>Ing. Yamil Andrade V.</t>
  </si>
  <si>
    <t>31/06/2018</t>
  </si>
  <si>
    <t>Recursos Humanos</t>
  </si>
  <si>
    <t xml:space="preserve">Desarrollo Institucional  </t>
  </si>
  <si>
    <t>Contratación de capacitadores</t>
  </si>
  <si>
    <t>Capacitadores</t>
  </si>
  <si>
    <t>Contratación de técnicos desarrolladores de software</t>
  </si>
  <si>
    <t>Contratación de 2 Técnicos</t>
  </si>
  <si>
    <t>Seguridad Industrial y Salud Ocupacional</t>
  </si>
  <si>
    <t>Diseño e implementación del Sistema de Gestión de Seguridad y Salud en el Trabajo para el Municipio de Loja</t>
  </si>
  <si>
    <t>SEGURIDAD INDUSTRIAL Y SALUD OCUPACIONAL</t>
  </si>
  <si>
    <t xml:space="preserve"> Implementación del Sistema de Gestión de Seguridad y Salud en el Trabajo para el Municipio de Loja</t>
  </si>
  <si>
    <t>60% del Sistema de Gestión implementada</t>
  </si>
  <si>
    <t>2986 entre empleados y trabajadores forman parte del Sistema de Gestión de Seguridad y Salud</t>
  </si>
  <si>
    <t>Dirección de Recursos Humanos</t>
  </si>
  <si>
    <t>Ing. Angel Medina</t>
  </si>
  <si>
    <t>Implementación del Sistema de Gestión de Seguridad y Salud en el Trabajo para el Municipio de Loja</t>
  </si>
  <si>
    <t>JEFATURA DE PROMOCIÓN POPULAR</t>
  </si>
  <si>
    <t>Adquisición de un sistema de detección de humo para las instalaciones del Municipio de Loja</t>
  </si>
  <si>
    <t>Maquinarias y Equipos (de Larga Duración)</t>
  </si>
  <si>
    <t>Sistema de Detección de Humo contra incendios</t>
  </si>
  <si>
    <t>TALENTO HUMANO</t>
  </si>
  <si>
    <t>GERENCIA DE OBRAS PÚBLICAS</t>
  </si>
  <si>
    <t>Vialidad</t>
  </si>
  <si>
    <t>Estudios</t>
  </si>
  <si>
    <t>Plan Vial de la Ciudad de Loja</t>
  </si>
  <si>
    <t>Infraestructura</t>
  </si>
  <si>
    <t>Apertura y ampliación de vías</t>
  </si>
  <si>
    <t>Pavimentación de vías con carpeta asfáltica</t>
  </si>
  <si>
    <t>Pavimento articulado (adoquinado)</t>
  </si>
  <si>
    <t>Pavimento rígido</t>
  </si>
  <si>
    <t>Escalinatas</t>
  </si>
  <si>
    <t>Alcantarillas (Embaulado)</t>
  </si>
  <si>
    <t>Muros</t>
  </si>
  <si>
    <t>Aceras y bordillos</t>
  </si>
  <si>
    <t>Mantenimiento</t>
  </si>
  <si>
    <t>Recapeo de vías con carpeta asfáltica</t>
  </si>
  <si>
    <t>Mantenimiento rutinario (bacheo)</t>
  </si>
  <si>
    <t>Mantenimiento rutinario (adoquinado)</t>
  </si>
  <si>
    <t>Reconformación de vías</t>
  </si>
  <si>
    <t>Lastrado de vías</t>
  </si>
  <si>
    <t>Vialidad rural</t>
  </si>
  <si>
    <t>Vialidad urbana parroquias rurales</t>
  </si>
  <si>
    <t>Objetivo 4</t>
  </si>
  <si>
    <t>Vialidad en parroquias- Gabinetes itinerantes</t>
  </si>
  <si>
    <t>Objetivo 5</t>
  </si>
  <si>
    <t>Infraestructura rural- Gabinetes Itinerantes</t>
  </si>
  <si>
    <t>Objetivo 6</t>
  </si>
  <si>
    <t>Gestión de riesgos rural- Gabinetes itinerantes</t>
  </si>
  <si>
    <t>GERENCIA DE OBRAS PÚBLICAS- COORD. DE MINAS Y CANTERAS</t>
  </si>
  <si>
    <t>Riesgos</t>
  </si>
  <si>
    <t>Estudios geológicos, geotécnicos y de estabilidad de zonas afectadas</t>
  </si>
  <si>
    <t>Cantón Loja, riveras de ríos y quebradas</t>
  </si>
  <si>
    <t>Loja Sustentable y Ecológica</t>
  </si>
  <si>
    <t>Gestión y Manejo Ambiental</t>
  </si>
  <si>
    <t>Regulación y control ambiental</t>
  </si>
  <si>
    <t>Operatividad de la Jefatura de Minas y Canteras para asumir la competencia para Regular, Autorizar y controlar la explotación y transporte de materiales áridos y pétreos en el cantón Loja</t>
  </si>
  <si>
    <t xml:space="preserve">Obras Públicas  </t>
  </si>
  <si>
    <t xml:space="preserve">Vialidad  </t>
  </si>
  <si>
    <t>Pavimentación de vías</t>
  </si>
  <si>
    <t>Recapeo de vías</t>
  </si>
  <si>
    <t>Bacheo mantenimiento rutinario</t>
  </si>
  <si>
    <t>Adoquinado mantenimiento rutinario</t>
  </si>
  <si>
    <t>Vialidad urbana de parroquias rurales</t>
  </si>
  <si>
    <t>Cantón de Loja</t>
  </si>
  <si>
    <t xml:space="preserve">Infraestructura  </t>
  </si>
  <si>
    <t>Alcantarillas</t>
  </si>
  <si>
    <t>Aceras y Bordillos</t>
  </si>
  <si>
    <t>Cambio de Obra de drenaje en el Sector Huahuanga</t>
  </si>
  <si>
    <t>Quinara</t>
  </si>
  <si>
    <t>GERENCIA OBRAS PUBLICAS</t>
  </si>
  <si>
    <t>OBRAS PÚBLICAS</t>
  </si>
  <si>
    <t>Objetivo 7</t>
  </si>
  <si>
    <t>Loja Siglo XXI Sustentable y Ecológica</t>
  </si>
  <si>
    <t xml:space="preserve">Obras Públicas </t>
  </si>
  <si>
    <t xml:space="preserve">Infraestructura </t>
  </si>
  <si>
    <t xml:space="preserve">Pavimentación de vías  </t>
  </si>
  <si>
    <t>Control, seguimiento y monitoreo de actividades mineras en el cantón Loja</t>
  </si>
  <si>
    <t xml:space="preserve">Ciudad de Loja  </t>
  </si>
  <si>
    <t xml:space="preserve">Vías en mal estado </t>
  </si>
  <si>
    <t xml:space="preserve">Calles en mal estado </t>
  </si>
  <si>
    <t xml:space="preserve">Muros </t>
  </si>
  <si>
    <t xml:space="preserve">Pavimentación de vías </t>
  </si>
  <si>
    <t>Control, seguimiento y monitoreo de actividades minera en el cantón Loja</t>
  </si>
  <si>
    <t>Existe infraestructura vial afectada por deslizamientos</t>
  </si>
  <si>
    <t>Existen zonas urbanas que no cuentan con aceras y bordillos</t>
  </si>
  <si>
    <t>Auditar, controlar y monitorear la explotación minera en las áreas de los libres aprovechamiento que se mantiene en el cantón loja</t>
  </si>
  <si>
    <t>Al final del año 2018 se habrán construido 200 m3 de  muros de contención</t>
  </si>
  <si>
    <t>Al final del año 2018 se habrán construido 2.000 ml de bordillos y 2000m2 de aceras en la ciudad de loja</t>
  </si>
  <si>
    <t>Al final del año 2018 se realizará el 100% de la auditoría de los informes semestrales de los libres aprovechamientos</t>
  </si>
  <si>
    <t>D, C</t>
  </si>
  <si>
    <t xml:space="preserve">Gerencia de Obras Públicas </t>
  </si>
  <si>
    <t xml:space="preserve">Coordinación Vialidad </t>
  </si>
  <si>
    <t xml:space="preserve">Coordinación de Minas y canteras </t>
  </si>
  <si>
    <t xml:space="preserve">Ing. Ricardo Aldaz </t>
  </si>
  <si>
    <t xml:space="preserve">Ing. Kelvin Mora </t>
  </si>
  <si>
    <t xml:space="preserve">Tránsito y transporte </t>
  </si>
  <si>
    <t xml:space="preserve">Tránsito y Transporte </t>
  </si>
  <si>
    <t xml:space="preserve">Estructura de pavimento </t>
  </si>
  <si>
    <t>Insumos para la construcción</t>
  </si>
  <si>
    <t>Alquiler de maquinaria</t>
  </si>
  <si>
    <t>Compra de combustibles y lubricantes</t>
  </si>
  <si>
    <t>Estructura de pavimento articulado</t>
  </si>
  <si>
    <t>Muro de hormigón</t>
  </si>
  <si>
    <t xml:space="preserve">Vialidad </t>
  </si>
  <si>
    <t xml:space="preserve">TRANSPORTE TERRESTRE, TRÁNSITO Y SEGURIDAD VIAL </t>
  </si>
  <si>
    <t>Tránsito y Transporte</t>
  </si>
  <si>
    <t>Colocación de señalética en centros poblados de la vía principal de ingreso a la parroquia Malacatos</t>
  </si>
  <si>
    <t>Malacatos</t>
  </si>
  <si>
    <t>Infraestructura para la planificación y regulación del tránsito transporte terrestre y seguridad vial</t>
  </si>
  <si>
    <t>Señalización vial integral: horizontal vertical en el Cantón Loja</t>
  </si>
  <si>
    <t>Implementación de equipos tecnológicos e infraestructura para el Centro de Retención Vehicular</t>
  </si>
  <si>
    <t>Unidad de Cultura</t>
  </si>
  <si>
    <t xml:space="preserve">Loja Siglo XXI Social, Cultural y Patrimonial  </t>
  </si>
  <si>
    <t>Fomento a expresiones y creaciones culturales</t>
  </si>
  <si>
    <t>Promoción cultural</t>
  </si>
  <si>
    <t>Bienal de las Artes Musicales</t>
  </si>
  <si>
    <t>Establecimiento del Sistema Cantonal de Cultura, como
mecanismo de gobernanza para el desarrollo del cantón Loja</t>
  </si>
  <si>
    <t>Festival Internacional de Artes Escénicas</t>
  </si>
  <si>
    <t>Fortalecimiento del Circo Social Municipal</t>
  </si>
  <si>
    <t>Hemeroteca Municipal</t>
  </si>
  <si>
    <t>UNIDAD DE CULTURA</t>
  </si>
  <si>
    <t>Digitalización de partituras (Segunda fase)</t>
  </si>
  <si>
    <t>Agrupación artística infantil</t>
  </si>
  <si>
    <t>Arte teatro Loja</t>
  </si>
  <si>
    <t>Desde la campiña Lojana</t>
  </si>
  <si>
    <t>Educación, Cultura y Deportes</t>
  </si>
  <si>
    <t>Sistema Cantonal de Cultura</t>
  </si>
  <si>
    <t>Agenda Intercultural</t>
  </si>
  <si>
    <t>CULTURA</t>
  </si>
  <si>
    <t>Establecimiento del Sistema Cantonal de Cultura</t>
  </si>
  <si>
    <t>Danza y Cine en las parroquias</t>
  </si>
  <si>
    <t>20 presentaciones anuales en diferentes barrios periféricos y parroquias rurales del Cantón Loja, cada 15 días. Visitas guiadas a los museos municipales de lunes a viernes. Realización de 2 eventos culturales de gran impacto</t>
  </si>
  <si>
    <t>Agenda cultural</t>
  </si>
  <si>
    <t>Impresión de 1500 agendas culturales mensuales</t>
  </si>
  <si>
    <t>Dirección de Educación, Cultura y Deportes</t>
  </si>
  <si>
    <t>Jefatura de Cultura</t>
  </si>
  <si>
    <t>Lcdo. Ángel Miguel Pitizaca</t>
  </si>
  <si>
    <t xml:space="preserve">D  </t>
  </si>
  <si>
    <t>Ab. Miguel Ángel Gallardo</t>
  </si>
  <si>
    <t>Danza y Cine en las Parroquias</t>
  </si>
  <si>
    <t>Publicidad impresa para promocionar eventos culturales</t>
  </si>
  <si>
    <t>Adquisición de mobiliario para el proyecto "Cine en los Barrios"</t>
  </si>
  <si>
    <t>Adquisición de mobiliario para los museos municipales</t>
  </si>
  <si>
    <t>Contratación de espectáculos culturales</t>
  </si>
  <si>
    <t>Contratación de capacitación</t>
  </si>
  <si>
    <t>Agenda Cultural</t>
  </si>
  <si>
    <t>Impresión de la agenda cultural mensual</t>
  </si>
  <si>
    <t>Educación</t>
  </si>
  <si>
    <t>EDUCACIÓN</t>
  </si>
  <si>
    <t>PROMOCIÓN POPULAR</t>
  </si>
  <si>
    <t>Loja Siglo XXI- Accesible, Inclusiva y Segura</t>
  </si>
  <si>
    <t>Salud y Prácticas de vida saludable</t>
  </si>
  <si>
    <t>Fomento al Deporte y Recreación</t>
  </si>
  <si>
    <t>" Vuelve Loja" porque el Ecuavoley  es compromiso de todos</t>
  </si>
  <si>
    <t>VIII Juegos de Integración Municipal</t>
  </si>
  <si>
    <t>"Vuelve Loja a Pedalear Por Salud" Compromiso de Todos</t>
  </si>
  <si>
    <t>"Vuelve Loja" Porque el Fútbol es compromiso de Todos</t>
  </si>
  <si>
    <t>" Vuelve Loja" porque el Baloncesto es compromiso de todos</t>
  </si>
  <si>
    <t xml:space="preserve">GERENCIA DE INCLUSIÓN ECONÓMICA Y SOCIAL </t>
  </si>
  <si>
    <t>AVALUOS Y CATASTROS</t>
  </si>
  <si>
    <t>GESTIÓN AMBIENTAL</t>
  </si>
  <si>
    <t>DESARROLLO LOCAL Y PROYECTOS</t>
  </si>
  <si>
    <t>PLANIFICACIÓN</t>
  </si>
  <si>
    <t>PATRIMONIO CULTURAL Y CENTRO HISTÓRICO</t>
  </si>
  <si>
    <t>SEGURIDAD CIUDADANA</t>
  </si>
  <si>
    <t>INFORMÁTICA</t>
  </si>
  <si>
    <t>HIGIENE AMBIENTAL</t>
  </si>
  <si>
    <t>UMAPAL</t>
  </si>
  <si>
    <t>Seguridad Ciudadana</t>
  </si>
  <si>
    <t>Implementación de Plan de Seguridad Ciudadana</t>
  </si>
  <si>
    <t>Yangana</t>
  </si>
  <si>
    <t>Implementación de Empresa Pública I.T.O.R (Integración Tecnológica y Operación de Recaudo) del Servicio de Transporte Público de la Ciudad de Loja</t>
  </si>
  <si>
    <t>Infraestructura para el Centro de Matriculación Vehicular y Revisión Técnica Vehicular</t>
  </si>
  <si>
    <t>Sistema de energía alternativa y renovable para las paradas e intercambiadores del SITU</t>
  </si>
  <si>
    <t>Colocación de señalética y medidas de limites de velocidad en Rumizhitana, Landangui, Santanilla, Trinidad y Ceibopamba</t>
  </si>
  <si>
    <t xml:space="preserve">Parroquias Rurales </t>
  </si>
  <si>
    <t>Ordenamiento Territorial</t>
  </si>
  <si>
    <t>Estudio de Ordenamiento Territorial</t>
  </si>
  <si>
    <t>Relevamiento y catastro de las Quita Vacaciones (Área Rural de las Parroquias del Cantón Loja) PRIMERA ETAPA</t>
  </si>
  <si>
    <t>Generación, actualización y modernización de la cartografía Rural</t>
  </si>
  <si>
    <t>Loja  Siglo XXI Ordenada e Inclusiva</t>
  </si>
  <si>
    <t xml:space="preserve">AVALUOS Y CATASTROS </t>
  </si>
  <si>
    <t xml:space="preserve">Loja Siglo XXI  Ordenada e Inclusiva </t>
  </si>
  <si>
    <t>Estudios de Ordenamiento Territorial</t>
  </si>
  <si>
    <t>Actualización del catastro de la Ciudad de Loja y áreas urbanas de las parroquias del Cantón Loja</t>
  </si>
  <si>
    <t xml:space="preserve">Cantón Loja </t>
  </si>
  <si>
    <t xml:space="preserve">Canton Loja </t>
  </si>
  <si>
    <t>Objetivo 2</t>
  </si>
  <si>
    <t>Infraestructura y Equipamiento en Educación Municipal</t>
  </si>
  <si>
    <t>Mejoramiento de Infraestructura educativa Municipal en la Ciudad de Loja</t>
  </si>
  <si>
    <t>Infraestructura y equipamiento en Educación</t>
  </si>
  <si>
    <t>14.003.64</t>
  </si>
  <si>
    <t>Adecuación  de  pisos y tumbados de aulas prefabricadas de  Escuelas Municipales (Borja, Ecológica, Tierras Coloradas).</t>
  </si>
  <si>
    <t>50% de adecuación de pisos y tumbados de aulas prefabricadas ejecutadas</t>
  </si>
  <si>
    <t>100% de obras ejecutadas en las escuelas Municipales</t>
  </si>
  <si>
    <t>Adecuación  de  pisos y tumbados de aulas prefabricadas de  Escuelas Municipales (Borja, Ecológica, Tierras Coloradas)</t>
  </si>
  <si>
    <t>Educación Cultura Y Deporte</t>
  </si>
  <si>
    <t xml:space="preserve">Lic. Gladys Arrobo </t>
  </si>
  <si>
    <t>Infraestructura Educativa</t>
  </si>
  <si>
    <t>Colocación de pisos y tumbados de las aulas prefabricadas de las Escuelas Municipales Borja, Ecológica y Tierras Coloradas</t>
  </si>
  <si>
    <t>Pisos, tumbados y otros</t>
  </si>
  <si>
    <t>Promoción y Conservación del patrimonio cultural, tangible, intangible y natural</t>
  </si>
  <si>
    <t>Promoción, difusión  y conservación del Patrimonio cultural tangible</t>
  </si>
  <si>
    <t>Restauración y Reestructuración de Iglesias Patrimoniales de Parroquias del cantón Loja (Intervención Iglesia Matriz de Yangana)</t>
  </si>
  <si>
    <t>YANGANA</t>
  </si>
  <si>
    <t>Regeneración Urbana del conjunto Arquitectónico de El Pedestal</t>
  </si>
  <si>
    <t>Intervención del Teatro Bolívar y Antigua Casona</t>
  </si>
  <si>
    <t>Estudios para la construcción de la Casa Comunal del barrio Cumbe</t>
  </si>
  <si>
    <t>Chantaco</t>
  </si>
  <si>
    <t>Estudios para la culminación de la casa comunal de Huiñacapac.</t>
  </si>
  <si>
    <t>Chuquiribamba</t>
  </si>
  <si>
    <t xml:space="preserve">Estudios para la ampliación y Remodelación del Mercado. </t>
  </si>
  <si>
    <t xml:space="preserve">El Cisne </t>
  </si>
  <si>
    <t>Estudios para la regeneración total del Parque Central de la Parroquia Gualel</t>
  </si>
  <si>
    <t>Gualel</t>
  </si>
  <si>
    <t>Estudios para la Ampliación del Mercado Central</t>
  </si>
  <si>
    <t>Estudios para la remodelación del Parque Central de la Parroquia San Lucas.</t>
  </si>
  <si>
    <t>San Lucas</t>
  </si>
  <si>
    <t xml:space="preserve">Estudios para la Regeneración Urbana: diseños patrimoniales, aceras, adoquinado de las calles céntricas </t>
  </si>
  <si>
    <t>Estudios, diseños arquitectónicos de la Casa del Gobierno Parroquial de Santiago</t>
  </si>
  <si>
    <t>Santiago</t>
  </si>
  <si>
    <t>Estudio de la Regeneración Urbana, Adoquinado de zona urbana, Parque Central, incluyendo ciudadela Sayo, adecentamiento del coliseo y bajantes de aguas lluvias.</t>
  </si>
  <si>
    <t>Estudio y diseño del Parque Central de la parroquia</t>
  </si>
  <si>
    <t>San Pedro de Vilcabamba</t>
  </si>
  <si>
    <t>Estudios para la remodelación del Mercado de la Parroquia.</t>
  </si>
  <si>
    <t>Vilcabamba</t>
  </si>
  <si>
    <t>Estudios para intervenir en el Parque Central de la Parroquia Yangana</t>
  </si>
  <si>
    <t>JEFATURA DE PATRIMONIO CULTURAL Y CENTRO HISTORICO</t>
  </si>
  <si>
    <t>Loja Siglo XXI: Social, Cultural y Patrimonial</t>
  </si>
  <si>
    <t>Regeneración del eje cultural 10 de Agosto (Regeneración Urbana del Conjunto Arquitectónico de El Pedestal 2da Etapa)</t>
  </si>
  <si>
    <t>Parroquia Sucre</t>
  </si>
  <si>
    <t>Estudio de arco vehicular en la entrada y salida del Centro Parroquial</t>
  </si>
  <si>
    <t>Adoquinado de calles en el `área urbana</t>
  </si>
  <si>
    <t>Construcción del Centro Comercial de la Parroquia San Lucas, segunda fase</t>
  </si>
  <si>
    <t>Construcción del Parque Central de la Parroquia San Lucas, segunda fase</t>
  </si>
  <si>
    <t>Regeneración del parque central de Chuquiribamba, Primera Etapa</t>
  </si>
  <si>
    <t>Estudio para la planificación vial del barrio Dorado</t>
  </si>
  <si>
    <t>Regeneración del parque central</t>
  </si>
  <si>
    <t>Estudios para el puente vía El Rodeo</t>
  </si>
  <si>
    <t>Centro Comercial de la Parroquia El Cisne (Calle Ricardo Fernández), segunda etapa</t>
  </si>
  <si>
    <t>Estudio integral de regeneración urbana y equipamiento de la cabecera parroquial de El Cisne (Camal municipal, terminal terrestre coliseo abierto)</t>
  </si>
  <si>
    <t>Promoción y conservación del Patrimonio Cultural, Tangible, Intangible y natural</t>
  </si>
  <si>
    <t>Jimbilla</t>
  </si>
  <si>
    <t>El Cisne</t>
  </si>
  <si>
    <t>Restauración y Reestructuración de Iglesias Patrimoniales de Parroquias del cantón Loja (Intervención Iglesia Matriz de San Pedro de Vilcabamba 1era Etapa)</t>
  </si>
  <si>
    <t>Restauración y Reestructuración de Iglesias Patrimoniales de Parroquias del cantón Loja (Intervención Iglesia Matriz de San Pedro de Vilcabamba 2da Etapa)</t>
  </si>
  <si>
    <t>Recuperación de bienes inmuebles patrimoniales a fin de que se puedan convertir en un potencial turístico generador de desarrollo</t>
  </si>
  <si>
    <t>Edificios Patrimoniales Intervenidos</t>
  </si>
  <si>
    <t>PATRIMONIO CULTURAL  Y CENTRO HISTORICO</t>
  </si>
  <si>
    <t>Patrimonio Cultural y Centro Histórico</t>
  </si>
  <si>
    <t>Arq. Galo Caraguay Pucha</t>
  </si>
  <si>
    <t>Promoción, difusión y conservación del patrimonio cultural tangible</t>
  </si>
  <si>
    <t xml:space="preserve">Intervenir en la fachada de la Iglesia Matriz de la Parroquia </t>
  </si>
  <si>
    <t>Obra</t>
  </si>
  <si>
    <t>HIGIENE</t>
  </si>
  <si>
    <t>PATRONATO MUNICIPAL</t>
  </si>
  <si>
    <t>Grupos de atención Prioritaria</t>
  </si>
  <si>
    <t>Centro Municipal de atención al Adulto Mayor con problemas de Alzheimer</t>
  </si>
  <si>
    <t>Implementación de un mercado artesanal, para mujeres en condiciones de vulnerabilidad, en la ciudad de Loja</t>
  </si>
  <si>
    <t>Remodelación de Centros Infantiles Municipales</t>
  </si>
  <si>
    <t>Existencia de 212 artesanos por cuenta propia que se dedican a la elaboración de artesanías</t>
  </si>
  <si>
    <t>100% mercado artesanal implementado en seis meses</t>
  </si>
  <si>
    <t>Patronato de Amparo Social Municipal</t>
  </si>
  <si>
    <t>Coordinación de Proyectos PASML</t>
  </si>
  <si>
    <t>Ing. Wilmer Carpio</t>
  </si>
  <si>
    <t>Construcción de Infraestructura</t>
  </si>
  <si>
    <t>Construcción</t>
  </si>
  <si>
    <t>Loja Siglo XXI- Productiva e innovadora</t>
  </si>
  <si>
    <t>Organización Social y Productiva</t>
  </si>
  <si>
    <t>Capacitación</t>
  </si>
  <si>
    <t>Capacitaciones técnicas a Trabajadores de mano de obra no calificada</t>
  </si>
  <si>
    <t>Capacitaciones polifuncionales para jóvenes entre 18 a 30 años de edad.</t>
  </si>
  <si>
    <t>Generación de Empleo</t>
  </si>
  <si>
    <t>Emprendimiento de trabajadores de la calle</t>
  </si>
  <si>
    <t>Loja Siglo XXI: Turística, Innovadora y Productiva</t>
  </si>
  <si>
    <t>Comercialización</t>
  </si>
  <si>
    <t>Fomento a la comercialización</t>
  </si>
  <si>
    <t>Ferias Interparroquiales de Promoción Cultural Productiva y Turística, IV Fase</t>
  </si>
  <si>
    <t>13 parroquias del cantón Loja</t>
  </si>
  <si>
    <t>Generación de valor agregado para la comercialización de productos locales en las ferias libres y centros comerciales</t>
  </si>
  <si>
    <t>Ciudad de Loja (San Sebastian, La Tebaida, La Banda, Celi Román, Esteban Godoy, Pradera)</t>
  </si>
  <si>
    <t xml:space="preserve">Ferias Agroecológicas en el cantón Loja II FASE. </t>
  </si>
  <si>
    <t>13 parroquias del sector Rural, 4 urbanas de la ciudad de Loja</t>
  </si>
  <si>
    <t>Loja Siglo XXI-Productiva e innovadora</t>
  </si>
  <si>
    <t xml:space="preserve">Programa de agricultura y ganadería </t>
  </si>
  <si>
    <t>Mejoramiento productivo agrícola</t>
  </si>
  <si>
    <r>
      <t xml:space="preserve">Implementación de huertos </t>
    </r>
    <r>
      <rPr>
        <sz val="10"/>
        <rFont val="Arial"/>
        <family val="2"/>
      </rPr>
      <t xml:space="preserve">agrofrutícolas </t>
    </r>
    <r>
      <rPr>
        <sz val="10"/>
        <color theme="1"/>
        <rFont val="Arial"/>
        <family val="2"/>
      </rPr>
      <t>familiares con enfoque agroecológico para la seguridad alimentaria y comercialización de las comunidades rurales del cantón Loja.</t>
    </r>
  </si>
  <si>
    <t>Fortalecimiento de la cadena agro productiva de las plantas medicinales con énfasis en los eslabones del proceso productivo y pos cosecha para las parroquias noroccidentales del cantón Loja.</t>
  </si>
  <si>
    <t>Parroquias noroccidentales (Chuquiribamba y Gualel) .</t>
  </si>
  <si>
    <t>Fomentar la producción familiar de animales menores y la piscicultura para el autoconsumo y comercialización en las parroquias rurales del cantón Loja</t>
  </si>
  <si>
    <t xml:space="preserve">Trece parroquias rurales </t>
  </si>
  <si>
    <t>Transformación  y valor agregado de productos primarios, para la comercialización</t>
  </si>
  <si>
    <t>Loja Siglo XXI-Turística, Innovadora y Productiva</t>
  </si>
  <si>
    <t>Turismo</t>
  </si>
  <si>
    <t>Infraestructura Turística</t>
  </si>
  <si>
    <t>Mercado Artesanal Turístico Segunda Etapa</t>
  </si>
  <si>
    <t>Implementación de señalética turística en los atractivos de la ciudad de Loja.</t>
  </si>
  <si>
    <t>Plan de difusión y promoción turística del Cantón Loja</t>
  </si>
  <si>
    <t>Fomento turístico</t>
  </si>
  <si>
    <t>Creación de Circuitos Turísticos en las parroquias rurales  del Cantón Loja Segunda Fase.</t>
  </si>
  <si>
    <t>Diseño e Implementación de Promoción Y Difusión Turística Digital del Cantón Loja.</t>
  </si>
  <si>
    <t>Capacitación dirigido a prestadores de servicios turísticos.</t>
  </si>
  <si>
    <t>Ferias agropecuarias productivas</t>
  </si>
  <si>
    <t>Sistema de tratamiento de Abono Orgánico</t>
  </si>
  <si>
    <t>Taquil</t>
  </si>
  <si>
    <t>Implementación de planta artesanal de lácteos</t>
  </si>
  <si>
    <t>Crecimiento y Fortalecimiento de Organizaciones Sociales</t>
  </si>
  <si>
    <t>Mejoramiento de la infraestructura de cobayos</t>
  </si>
  <si>
    <t>Dotación de semillas e insumos para producción de pastos y hortalizas.</t>
  </si>
  <si>
    <t>Implementación de señalética turística en los atractivos  de la Parroquia</t>
  </si>
  <si>
    <t>Implementación Plan de desarrollo Turístico Parroquia Yangana</t>
  </si>
  <si>
    <t>GERENCIA DE INCLUSIÓ N ECONÓMICA Y SOCIAL</t>
  </si>
  <si>
    <t>Fomento Turístico</t>
  </si>
  <si>
    <t>Fortalecimiento de Fiestas Populares</t>
  </si>
  <si>
    <t>Parroquias urbanas y rurales del cantón Loja</t>
  </si>
  <si>
    <t>Desarrollo artesanal</t>
  </si>
  <si>
    <t>Complejo Cabañas Ecológicas</t>
  </si>
  <si>
    <t>Yangana Ciudad Jardín FASE ll</t>
  </si>
  <si>
    <t xml:space="preserve">Loja Siglo XXI Productiva, Turística e  Innovadora </t>
  </si>
  <si>
    <t>Gerencia de Inclusión Económica y Social</t>
  </si>
  <si>
    <t>Bolsa Global de emprendimiento y trabajo</t>
  </si>
  <si>
    <t>Trámites de emprendedores en línea</t>
  </si>
  <si>
    <t>Comercialización Asociativa</t>
  </si>
  <si>
    <t>Fomento a la Comercialización</t>
  </si>
  <si>
    <t>Ferias Interparroquiales de Promoción Cultural Productiva y Turística del Cantón Loja</t>
  </si>
  <si>
    <t>13 Parroquias del sector Rural</t>
  </si>
  <si>
    <t>Implementación de un programa de Ferias Libres</t>
  </si>
  <si>
    <t>Ferias Agroecológicas</t>
  </si>
  <si>
    <t>Canastas Familiares</t>
  </si>
  <si>
    <t>Fortalecimiento de la comercialización - ferias productivas.</t>
  </si>
  <si>
    <t xml:space="preserve">Fomento de la agricultura y ganadería  </t>
  </si>
  <si>
    <t>Fortalecimiento de la producción de la Granadilla para la transformación y exportación.</t>
  </si>
  <si>
    <t>Implementación de huertos agrofrutícolas familiares con enfoque agroecológico para la seguridad alimentaria de las comunidades. (Malacatos)</t>
  </si>
  <si>
    <t>Malacatos y Quinara</t>
  </si>
  <si>
    <t xml:space="preserve">Fomentar la producción familiar de animales menores y la piscicultura en las parroquias rurales del cantón Loja. </t>
  </si>
  <si>
    <t>Reactivación de la industrial y manufactura</t>
  </si>
  <si>
    <t>Promoción de la asociatividad en la producción y comercialización</t>
  </si>
  <si>
    <t>Impulso a la producción artesanal, artesanías religiosas para el turismo.</t>
  </si>
  <si>
    <t xml:space="preserve">Generación de empleo  </t>
  </si>
  <si>
    <t>Transformación y valor agregado d ella producción hortícola ,  II Etapa</t>
  </si>
  <si>
    <t xml:space="preserve">Chantaco   </t>
  </si>
  <si>
    <t>Fortalecimiento del sector primario mediante un programa de capacitación y entrega de insumos a productores</t>
  </si>
  <si>
    <t>Mejoramiento genético  de ganado vacuno y forraje.</t>
  </si>
  <si>
    <t>Crianza de animales menores y  elaboración de abono orgánico</t>
  </si>
  <si>
    <t xml:space="preserve">Jimbilla  </t>
  </si>
  <si>
    <t>Centro de acopio hortícola y frutícola de la parroquia.</t>
  </si>
  <si>
    <t xml:space="preserve">San Lucas  </t>
  </si>
  <si>
    <t>Mejoramiento genético  de ganado vacuno</t>
  </si>
  <si>
    <t xml:space="preserve">Santiago  </t>
  </si>
  <si>
    <t>Crianza de animales menores, piscicultura  y mejoramiento genético del ganado ovino</t>
  </si>
  <si>
    <t>TURISMO</t>
  </si>
  <si>
    <t>Equipamiento Centro de Interpretación Turística Zoológico Municipal</t>
  </si>
  <si>
    <t>Dos  pantallas implementadas como herramienta digital para información turística del cantón Loja,  hasta agosto de 2018.</t>
  </si>
  <si>
    <t>Capacitación a Prestadores de servicio turístico del Cantón Loja</t>
  </si>
  <si>
    <t>390 prestadores de servicio turístico capacitados en tres temáticas, hasta noviembre el 2018.</t>
  </si>
  <si>
    <t xml:space="preserve">Jackson Román </t>
  </si>
  <si>
    <t>Silvana Carrión</t>
  </si>
  <si>
    <t>Juan Pablo Jaramillo</t>
  </si>
  <si>
    <t>Implementar la Sala de Interpretación Turística del Zoológico Municipal con pantallas digitales para información, promoción y difusión turística del cantón Loja.</t>
  </si>
  <si>
    <t>Escasa educación comunitaria de los prestadores turísticos</t>
  </si>
  <si>
    <t xml:space="preserve">Bolsa Global de Emprendimiento y Trabajo </t>
  </si>
  <si>
    <t>3 limpiadores de calzado constituidos y organizados de la ciudad de Loja mejorarán sus condiciones laborales hasta octubre de 2018.</t>
  </si>
  <si>
    <t>Capacitación Técnica sobre reparación y mantenimiento de línea blanca</t>
  </si>
  <si>
    <t xml:space="preserve">BOLSA GLOBAL DE EMPRENDIMIENTO Y TRABAJO   </t>
  </si>
  <si>
    <t>Mejoramiento de las condiciones laborales de los trabajadores betuneros</t>
  </si>
  <si>
    <t>Mejoramiento de condiciones laborales de los trabajadores betuneros, a través de la implementación de mobiliario</t>
  </si>
  <si>
    <t>Capacitar en reparación y mantenimiento de línea blanca a 25 personas, el mismo que se deberá ejecutar hasta diciembre de 2018, para lograr insertarlos laboralmente con altos conocimientos</t>
  </si>
  <si>
    <t>Entregar 3 estaciones de trabajo, a los betuneros de la ciudad de loja</t>
  </si>
  <si>
    <t>Hasta diciembre de 2018, 25 personas estarán al 100% capacitadas técnicamente</t>
  </si>
  <si>
    <t xml:space="preserve">Luis León </t>
  </si>
  <si>
    <t>María del Cisne Ontaneda</t>
  </si>
  <si>
    <t>GERENCIA DE INCLUSIÓN ECONÓMICA Y SOCIAL</t>
  </si>
  <si>
    <t>Taquil, Jimbilla, Yangana, Malacatos</t>
  </si>
  <si>
    <t>Baja productividad de unidades agrícolas familiares</t>
  </si>
  <si>
    <r>
      <t xml:space="preserve">Implementación de huertos </t>
    </r>
    <r>
      <rPr>
        <sz val="10"/>
        <rFont val="Arial"/>
        <family val="2"/>
      </rPr>
      <t xml:space="preserve">agrofrutícolas </t>
    </r>
    <r>
      <rPr>
        <sz val="10"/>
        <color theme="1"/>
        <rFont val="Arial"/>
        <family val="2"/>
      </rPr>
      <t>familiares con enfoque agroecológico para la seguridad alimentaria de las comunidades rurales del cantón Loja</t>
    </r>
  </si>
  <si>
    <t>Ing. Guido Ortiz</t>
  </si>
  <si>
    <t>Generación de empleo</t>
  </si>
  <si>
    <t>Equipamiento Centro de Interpretación Turistica Zoológico Municipal</t>
  </si>
  <si>
    <t xml:space="preserve">Adquisición de  pantallas digitales </t>
  </si>
  <si>
    <t xml:space="preserve">Pantallas digitales </t>
  </si>
  <si>
    <t>Contratación de Instructores para ejecutar Programa de Capacitación</t>
  </si>
  <si>
    <t xml:space="preserve">Capacitación Técnica sobre reparación y mantenimiento de Linea Blanca </t>
  </si>
  <si>
    <t>3 estaciones de trabajo</t>
  </si>
  <si>
    <t xml:space="preserve">INCLUSION ECONOMICA Y SOCIAL </t>
  </si>
  <si>
    <t>Insumos agrícolas</t>
  </si>
  <si>
    <t>Adquisición de insumos</t>
  </si>
  <si>
    <r>
      <t xml:space="preserve">Implementación de huertos </t>
    </r>
    <r>
      <rPr>
        <sz val="10"/>
        <rFont val="Arial"/>
        <family val="2"/>
      </rPr>
      <t xml:space="preserve">agrofrutícolas </t>
    </r>
    <r>
      <rPr>
        <sz val="10"/>
        <color theme="1"/>
        <rFont val="Arial"/>
        <family val="2"/>
      </rPr>
      <t>familiares con enfoque agroecológico</t>
    </r>
  </si>
  <si>
    <t>Materiales de ferretería</t>
  </si>
  <si>
    <t>Loja Siglo XXI, accesible, inclusiva y segura.</t>
  </si>
  <si>
    <t>Servicios Públicos y Saneamiento Ambiental.</t>
  </si>
  <si>
    <t>Agua Potable.</t>
  </si>
  <si>
    <t xml:space="preserve">Cambio de tuberías para la distribución del sistema de agua potable en el sector Chinguilanchi </t>
  </si>
  <si>
    <t>Estudios geológicos en el sector Las Pavas.</t>
  </si>
  <si>
    <t>Reubicación de la transmisión Sur y construcción de drenajes en el sector Las Pavas.</t>
  </si>
  <si>
    <t>Construcción de variante en la linea de conducción Jipiro.</t>
  </si>
  <si>
    <t>Construcción de muros y obras complementarias para Planta de Tratamiento en el sector Samana.</t>
  </si>
  <si>
    <t>Construcción de sedimentador y estructura de entrada en la Planta de Agua Potable "Chonta Cruz"</t>
  </si>
  <si>
    <t>Ampliación y Repontenciación de redes de distribución de Agua Potable en la Ciudad de Loja.</t>
  </si>
  <si>
    <t>Alcantarillado</t>
  </si>
  <si>
    <t>Sistema de alcantarillado sanitario y planta de tratamiento de aguas residuales en el sector Menfis.</t>
  </si>
  <si>
    <t>Conclusión del Plan Maestro de Alcantarillado de Loja.</t>
  </si>
  <si>
    <t>Loja Siglo XXI, accesible, inclusiva y segura</t>
  </si>
  <si>
    <t>Reemplazo de la alimentación a red baja</t>
  </si>
  <si>
    <t>San Sebastian y El Valle</t>
  </si>
  <si>
    <t>Reemplazo de la alimentación a red alta</t>
  </si>
  <si>
    <t>San Sebastian y El Sagrario</t>
  </si>
  <si>
    <t>El Valle</t>
  </si>
  <si>
    <t>Captación El Carmen</t>
  </si>
  <si>
    <t>Implementación del sistema de dosificación planta Pucara</t>
  </si>
  <si>
    <t>San Sebastian</t>
  </si>
  <si>
    <t>Implementación del sistema de dosificación planta Curitroje</t>
  </si>
  <si>
    <t>Punzara</t>
  </si>
  <si>
    <t>Construcción descarga de colector de aguas lluvias de la quebrada Bernardo Valdivieso</t>
  </si>
  <si>
    <t>Variantes dentro del área del proyecto de Regeneración Urbana</t>
  </si>
  <si>
    <t>Reemplazo de alcantarillado  sanitario y construcción del alcantarillado pluvial barrio El Pedestal</t>
  </si>
  <si>
    <t>Sucre</t>
  </si>
  <si>
    <t>Reemplazo de alcantarillado sanitario y construcción del alcantarillado pluvial ciudadela del Maestro II</t>
  </si>
  <si>
    <t>Construcción del alcantarillado sanitario Plateado Bajo</t>
  </si>
  <si>
    <t>Construcción del alcantarillado barrio Menfis</t>
  </si>
  <si>
    <t>Actualización del Plan Maestro de Alcantarillado pluvial y sanitario de la ciudad de Loja (5.730 ha.) y elaboración de la factibilidad y diseño definitivo del área consolidada de la ciudad de Loja (3.100ha.)</t>
  </si>
  <si>
    <t>Manejo microcuencas</t>
  </si>
  <si>
    <t>Manejo de microcuencas</t>
  </si>
  <si>
    <t>Servicios Públicos y Saneamiento Ambiental</t>
  </si>
  <si>
    <t>Carigán</t>
  </si>
  <si>
    <t>Construcción de sistemas nuevos</t>
  </si>
  <si>
    <t>Cambio de redes</t>
  </si>
  <si>
    <t xml:space="preserve">Ampliación de redes </t>
  </si>
  <si>
    <t>Construcción de unidades de reserva</t>
  </si>
  <si>
    <t>Obras complementarias Plan Maestro</t>
  </si>
  <si>
    <t xml:space="preserve">Automatización de redes y reservas </t>
  </si>
  <si>
    <t>Adecuaciones Planta Pucara</t>
  </si>
  <si>
    <t>Cerramientos unidades de reservas y obras complementarias</t>
  </si>
  <si>
    <t>Construcción Colectores</t>
  </si>
  <si>
    <t xml:space="preserve">Ciudad de Loja </t>
  </si>
  <si>
    <t>La tubería de la redes de distribución es de asbesto cemento y terminó su vida útil</t>
  </si>
  <si>
    <t>Obra concluida al 100%</t>
  </si>
  <si>
    <t>Las redes de alcantarillado  son de hormigón  y concluyó su vida útil</t>
  </si>
  <si>
    <t>Existe información limitada de las fuentes abastecedoras de agua potable</t>
  </si>
  <si>
    <t>Levantamiento actualizado de linea base de las fuentes abastecedoras de agua potable del cantón Loja</t>
  </si>
  <si>
    <t>Ing. George Buele</t>
  </si>
  <si>
    <t>Ing. Eduardo Rengel</t>
  </si>
  <si>
    <t>Inversión que se recuperará por contribución especial de mejoras</t>
  </si>
  <si>
    <t>AGUA POTABLE Y ALCANTARILLADO</t>
  </si>
  <si>
    <t>UNIDAD DE AGUA POTABLE</t>
  </si>
  <si>
    <t>AGUA POTABLE</t>
  </si>
  <si>
    <t>UNIDAD DE ALCANTARILLADO</t>
  </si>
  <si>
    <t>ALCANTARILLADO</t>
  </si>
  <si>
    <t>Dirección de Planificación</t>
  </si>
  <si>
    <t>Manejo de sistemas agroforestales, alternativas para implementar la reforestación en las microcuencas de Shucos, Celen, Campana Malacatos y Tambo Blanco y sistemas silvopastoriles en las zonas de amortiguamiento</t>
  </si>
  <si>
    <t>Cantón Loja.</t>
  </si>
  <si>
    <t>La agricultura ecológica se constituye en una herramienta importante basada en innumerables alternativas de desarrollo, que generan propuestas agropecuarias alternativas socialmente justas, económicamente viables y culturalmente apropiadas. Dentro de este marco nacen las Unidades Productivas Agroindustriales Rurales (UPAR), que tiene como propósito rescatar y desarrollar alternativas agropecuarias ancestrales para la implementación y manejo de sistemas de producción agropecuaria integrados en el marco de la agricultura y ganadería sostenible y las buenas prácticas agroecológicas, que permiten aprovechar de una manera satisfactoria la biomasa vegetal y animal, desarrollando una producción limpia, cosechas con valor agregado a través del proceso de la agroindustria rural.</t>
  </si>
  <si>
    <t>3 torrentes reforestados y limpiados hasta diciembre del 2017</t>
  </si>
  <si>
    <t>Regularización ambiental de proyectos municipales.</t>
  </si>
  <si>
    <t>Se inicia los procesos correspondientes ante la Autoridad Ambiental en el cantón Loja, para la regularización de las obras y/o proyectos municipales que ejecutará el Municipio de Loja.</t>
  </si>
  <si>
    <t>Se realiza el seguimiento ambiental de los Planes de Manejo Ambiental de las obras y/o proyectos municipales que cuentan con Registro y Licencia Ambiental otorgada por la Autoridad Ambiental en el cantón Loja.</t>
  </si>
  <si>
    <t>Escaso conocimiento en la ciudadanía relacionado a la educación ambiental, principalmente protección de la biodiversidad y aplicación de buenas prácticas ambientales.</t>
  </si>
  <si>
    <t>Intervención y mejoramiento de parques</t>
  </si>
  <si>
    <t>El proyecto propone establecer mecanismos para su mantenimiento, cuidado y fortalecimiento de jardinería, arborización y reforestación, al mismo tiempo dotar de infraestructura (obra gris y mobiliario), con la finalidad de potenciar los parques del cantón generando un ambiente ameno para sus habitantes</t>
  </si>
  <si>
    <t>Ampliación y mejoramiento del Zoológico y Protección de Fauna Parque Orillas del Zamora.</t>
  </si>
  <si>
    <t>17 exhibidores, de los cuales un 25% han sido mejorados; además, el zoológico posee un plan cuyo objetivo es incrementar en número de exhibidores.</t>
  </si>
  <si>
    <t xml:space="preserve">Número de , mantenimientos realizados durante el año 2018.  </t>
  </si>
  <si>
    <t>Manejo de torrentes y limpieza de riveras de quebradas y ríos de la hoya de Loja</t>
  </si>
  <si>
    <t>Educación Ambiental en el cantón Loja</t>
  </si>
  <si>
    <t>Seguimiento de procesos  y auditorias ambientales de los proyectos municipales</t>
  </si>
  <si>
    <t>A diciembre del 2017 lograr la regeneración de 20 ha con especies nativas en 4 microcuencas involucradas en el proyecto</t>
  </si>
  <si>
    <t>Número de Certificados, Registros y Licencias Ambientales tramitadas ante la Autoridad Ambiental durante el año 2018</t>
  </si>
  <si>
    <t>Número de Informes de Cumplimiento y de Auditorías Ambientales presentados para aprobación de la Autoridad Ambiental, durante el año 2018.</t>
  </si>
  <si>
    <t>Número de actividades de educación ambiental ejecutadas hasta diciembre de 2016</t>
  </si>
  <si>
    <t>Número de parques del cantón Loja intervenidos y mejorados</t>
  </si>
  <si>
    <t>Loja Siglo XXI- Verde y Ecológica</t>
  </si>
  <si>
    <t>Manejo de fuentes de agua</t>
  </si>
  <si>
    <t>Manejo de sistemas agroecológicos alternativos en las microcuencas de Shucos, Celén, Campana Malacatos y Tambo Blanco, con sistemas silvopastoriles en las zonas de amortiguamiento como mecanismos de mitigación al cambio climático – Premio Verde 2014</t>
  </si>
  <si>
    <t>Manejo de torrentes y limpieza de riberas de quebradas y ríos en la hoya de Loja</t>
  </si>
  <si>
    <t>Regulación y control ambiental.</t>
  </si>
  <si>
    <t>Regularización de proyectos y/o actividades que se desarrollan en el cantón Loja. (Emisión de licencias ambientales)</t>
  </si>
  <si>
    <t>Seguimiento de procesos y auditorías ambientales de los proyectos municipales</t>
  </si>
  <si>
    <t>Regularización ambiental  de proyectos municipales.</t>
  </si>
  <si>
    <t>Control de la contaminación ambiental generada por los Aceites y Lubricantes Usados</t>
  </si>
  <si>
    <t>Educación Ambiental</t>
  </si>
  <si>
    <t>Educación Ambiental en el cantón Loja.</t>
  </si>
  <si>
    <t>Parques, jardines y centros recreacionales</t>
  </si>
  <si>
    <t>Habilitación y mantenimiento de las piletas de la ciudad</t>
  </si>
  <si>
    <t>Intervenciones y construcción en parques</t>
  </si>
  <si>
    <t>Intervenciones, mantenimiento  y mejoramiento de los parques, jardines, parterres y riveras de ríos</t>
  </si>
  <si>
    <t>Parque Lineales del Norte y Sur</t>
  </si>
  <si>
    <t>Parque Pucará Podocarpus</t>
  </si>
  <si>
    <t>Parque lineal  y ecológico  "Orillas del Zamora"</t>
  </si>
  <si>
    <t>Proyecto de mejoramiento de ornamentación e infraestructura del Centro Recreacional Yamburara</t>
  </si>
  <si>
    <t>Implementación del parque Colinar Eólico Villonaco</t>
  </si>
  <si>
    <t>Implementación, equipamiento y mantenimiento de conectores verdes peatonales ecológicos (Senderos)</t>
  </si>
  <si>
    <t>Implementación de conectores verdes peatonales ecológicos</t>
  </si>
  <si>
    <t>Producción de plantas en  vivero municipal e incorporación de nuevos viveros</t>
  </si>
  <si>
    <t>Ampliación y mejoramiento del Zoológico y Protección de Fauna Parque Orillas del Zamora</t>
  </si>
  <si>
    <t>Construcción y habilitación de senderos a los lugares atractivos para fomentar el ecoturismo</t>
  </si>
  <si>
    <t>Senderos en parroquias</t>
  </si>
  <si>
    <t>Parroquias rurales</t>
  </si>
  <si>
    <t>Malacatos, Vilcabamba, Quinara, Gualel, Chuquiribamba y Jimbilla</t>
  </si>
  <si>
    <t>Gestión Ambiental</t>
  </si>
  <si>
    <t xml:space="preserve">Microcuencas y Torrentes </t>
  </si>
  <si>
    <t>Ing. Santos Chamba</t>
  </si>
  <si>
    <t>Inicio enero del 2015</t>
  </si>
  <si>
    <t>Calidad Ambiental</t>
  </si>
  <si>
    <t>Ing. María del Cisne Jaramillo Rojas</t>
  </si>
  <si>
    <t>D: Pago de tasas; Análisis de laboratorio.
C: Contratación de consultorías.</t>
  </si>
  <si>
    <t>C=Contratación de auditorías de cumplimiento.</t>
  </si>
  <si>
    <t>Ing. María Ochoa Tapia</t>
  </si>
  <si>
    <t>Parques y Jardines</t>
  </si>
  <si>
    <t>Ing. Hernán Sánchez</t>
  </si>
  <si>
    <t>GESTION AMBIENTAL</t>
  </si>
  <si>
    <t>Manejo De Torrentes Y Limpieza De Quebradas Y Ríos</t>
  </si>
  <si>
    <t>Asignación destinada a la adquisición de plantas o árboles de los que se obtendrán productos agrícolas o
productos procesados luego de la recolección o cosecha. Plantas para recuperar tierras degradadas, proteger
cuencas hidrográficas e integrar sistemas agroforestales.</t>
  </si>
  <si>
    <t>Adquisición de picadoras de pastos, forrajes y granos</t>
  </si>
  <si>
    <t>Pago de tasas</t>
  </si>
  <si>
    <t>Pago de tasas a la autoridad ambiental para inicio de proceso de licenciamiento en el SUIA.</t>
  </si>
  <si>
    <t>Análisis de laboratorio</t>
  </si>
  <si>
    <t>Análisis de laboratorio.</t>
  </si>
  <si>
    <t>Calibración de equipos portátiles de muestreo, posicionamiento.</t>
  </si>
  <si>
    <t>Gastos por la instalación, mantenimiento y reparación de maquinarias y equipos del servicio público, excepto de
equipos informáticos.</t>
  </si>
  <si>
    <t>Seguimiento de procesos  y auditorías ambientales de los proyectos municipales.</t>
  </si>
  <si>
    <t>Contratación de auditorías ambientales de cumplimiento.</t>
  </si>
  <si>
    <t>Auditoría ambiental de cumplimiento.</t>
  </si>
  <si>
    <t>GESTIÓN AMIENTAL</t>
  </si>
  <si>
    <t>Impresión de material informativo y didáctico.</t>
  </si>
  <si>
    <t>Libretas, folletos, dípticos, calendarios, agendas, adhesivos, bolsos, esferos, entre otros.</t>
  </si>
  <si>
    <t>Elaboración de suvenires.</t>
  </si>
  <si>
    <t>Llaveros, jarros, camisetas, gorras,  monederos, cartucheras, entre otros.</t>
  </si>
  <si>
    <t>Adquisición de insumos agropecuarios.</t>
  </si>
  <si>
    <t>Semilla, productos, tamo, sustrato, entre otros.</t>
  </si>
  <si>
    <t xml:space="preserve">Parques jardines y vivero </t>
  </si>
  <si>
    <t xml:space="preserve">Intervenciones y mejoramiento de los parques </t>
  </si>
  <si>
    <t xml:space="preserve">Intervención y mejoramiento de los parques </t>
  </si>
  <si>
    <t>Adquisición de materiales para el mantenimiento de piletas</t>
  </si>
  <si>
    <t>Adquisición de repuestos y accesorios para la maquinaria de mantenimiento de áreas verdes</t>
  </si>
  <si>
    <t>Adquisición de herramientas para mantenimiento de áreas verdes</t>
  </si>
  <si>
    <t>Adquisición de bienes para mejoramiento de áreas verdes</t>
  </si>
  <si>
    <t>Gastos en suministros y materiales corrientes utilizados en las actividades agrícolas, ganaderas, de caza y
pesca.</t>
  </si>
  <si>
    <t>Zoológico</t>
  </si>
  <si>
    <t>Mejoramiento En La Infraestructura  Del Zoológico</t>
  </si>
  <si>
    <t xml:space="preserve">Materiales de construcción, plomería, eléctricos y madera </t>
  </si>
  <si>
    <t xml:space="preserve">Gestión Ambiental </t>
  </si>
  <si>
    <t xml:space="preserve">Zoológico </t>
  </si>
  <si>
    <t>Manejo de sistemas agroecológicos en las microcuencas</t>
  </si>
  <si>
    <t>Sistemas Agroecológicos-Bede</t>
  </si>
  <si>
    <t>Manejo de Sistemas Agroecológicos-Crédito BEDE</t>
  </si>
  <si>
    <t>Educación ambiental en el cantón Loja</t>
  </si>
  <si>
    <t>APORTE RECURSOS EERSSA</t>
  </si>
  <si>
    <t>APORTE RECURSOS PROPIOS CNT-EP</t>
  </si>
  <si>
    <t>OTROS CRÉDITO CAF</t>
  </si>
  <si>
    <t xml:space="preserve">  La Dirección  de Regeneración Urbana continúa  ejecutando el  Plan de Manejo Ambiental contenido en sus diez programas acatando las sugerencias y recomendaciones de la Auditoría Ambiental y Social Externa. </t>
  </si>
  <si>
    <t xml:space="preserve"> La Dirección de Regeneración Urbana continúa ejecutando las actividades contenidas en  el Plan de Comunicación ajustadas a su presupuesto y cronograma.</t>
  </si>
  <si>
    <t xml:space="preserve"> Realización de varios concursos, Concierto de Lanzamiento  y contrataciones emergentes  para solventar situaciones imprevistas  o   contingencias.</t>
  </si>
  <si>
    <t>Loja Ordenada e Inclusiva</t>
  </si>
  <si>
    <t>Estudios para obras de infraestructura civil</t>
  </si>
  <si>
    <t>Estudios y diseños de proyectos</t>
  </si>
  <si>
    <t>Estudios para determinar tamaños mínimos de parcela a nivel rural</t>
  </si>
  <si>
    <t>Loja  Social, Cultural y Patrimonial</t>
  </si>
  <si>
    <t>Deportes y Recreación</t>
  </si>
  <si>
    <t>Infraestructura Deportiva y Recreativa</t>
  </si>
  <si>
    <t>Estudios para una cancha de multiuso en el centro de la parroquia. (I ETAPA).</t>
  </si>
  <si>
    <t>Loja Turística, Innovadora y Productiva</t>
  </si>
  <si>
    <t>Estudios para la elaboración del Proyecto turístico de las aguas termales del Barrio Pordel y Tesalia.</t>
  </si>
  <si>
    <t>Estudio para la construcción de una cancha de uso múltiple del Barrio Guayllas</t>
  </si>
  <si>
    <t>Estudios para el cerramiento cancha de Cocheturo.</t>
  </si>
  <si>
    <t>Estudios para la construcción del Centro Comercial de la Parroquia El Cisne.</t>
  </si>
  <si>
    <t>Análisis para los estudios y construcción del Camal parroquial.</t>
  </si>
  <si>
    <t>Cementerios</t>
  </si>
  <si>
    <t>Estudios para la construcción de bóvedas, nichos y mausoleos</t>
  </si>
  <si>
    <t>Diseño del Cerramiento del Estadio parroquial.</t>
  </si>
  <si>
    <t>Diseño de una cancha de uso multiuso (I ETAPA)</t>
  </si>
  <si>
    <t>Estudios del Camal Municipal.</t>
  </si>
  <si>
    <t>Loja Accesible y Segura</t>
  </si>
  <si>
    <t>Estudio</t>
  </si>
  <si>
    <t>Estudios  del distribuidor de tráfico de la Av. Loja.</t>
  </si>
  <si>
    <t>Rediseño de la propuesta vial y escalinata del Barrio Panecillo.</t>
  </si>
  <si>
    <t xml:space="preserve">Estudios  de una cancha multiuso para la Parroquia </t>
  </si>
  <si>
    <t>Transito y Transporte</t>
  </si>
  <si>
    <t>Estudios del Terminal Terrestre y sala VIP del mismo.</t>
  </si>
  <si>
    <t>Estudios para el mejoramiento del Centro Recreacional Yamburara.</t>
  </si>
  <si>
    <t>Estudios para el mejoramiento del Estadio Municipal.</t>
  </si>
  <si>
    <t>Estudios para el mejoramiento del Cementerio Municipal.</t>
  </si>
  <si>
    <t>Diseño del edificio de Seguridad Ciudadana</t>
  </si>
  <si>
    <t>Saneamiento Básico</t>
  </si>
  <si>
    <t>Estudios para construcción de batería Sanitaria  Barrio Masanamaca</t>
  </si>
  <si>
    <t>Ampliación de la Glorieta de San Sebastián</t>
  </si>
  <si>
    <t>Ampliación de Bodega de la casa Comunal La Banda</t>
  </si>
  <si>
    <t>GESTIÓN DE RIESGOS</t>
  </si>
  <si>
    <t>Estudios geológicos, geotécnicos y de estabilidad del Sector Cataluña</t>
  </si>
  <si>
    <t>Estudios geológicos, geotécnicos y de estabilidad del Sector La Florida</t>
  </si>
  <si>
    <t xml:space="preserve">Adquisición de Ortofotografías del cantón Loja </t>
  </si>
  <si>
    <t>Complementación de proyectos rurales</t>
  </si>
  <si>
    <t>Loja Accesible y segura</t>
  </si>
  <si>
    <t>Construcción de obras de protección en zonas  inestables</t>
  </si>
  <si>
    <t>Construcción de la agenda de reducción de Riesgos</t>
  </si>
  <si>
    <t>Estudio de riesgos del Cantón Loja</t>
  </si>
  <si>
    <t xml:space="preserve">Desarrollo Local y Proyectos  </t>
  </si>
  <si>
    <t xml:space="preserve">Estudio y Diseño de proyectos  </t>
  </si>
  <si>
    <t>Estudio Y Diseño De Proyectos</t>
  </si>
  <si>
    <t>Ortofotografías</t>
  </si>
  <si>
    <t>La base de datos de Ortofotografías del cantón Loja se encuentra desactualizada la información con la que cuenta el Municipio Corresponde al año 2010</t>
  </si>
  <si>
    <t>Jefatura de Desarrollo Local y Proyectos</t>
  </si>
  <si>
    <t>100% del proceso de  adquisición de la Ortofotografías concluido</t>
  </si>
  <si>
    <t>Ec. Andrea Ríos</t>
  </si>
  <si>
    <t>Loja  Siglo XXI-Ordenada e Inclusiva</t>
  </si>
  <si>
    <t>Gestión Integral de Manejo de Desechos Sólidos</t>
  </si>
  <si>
    <t xml:space="preserve">Mejoramiento y fortalecimiento del Sistema de Recolección Domiciliaria de Residuos Sólidos </t>
  </si>
  <si>
    <t>Dotación de 3 contenedores de basura</t>
  </si>
  <si>
    <t>Construcción muro sostenimiento al pie del talud sur  de plataforma disposición final relleno sanitario. I Etapa</t>
  </si>
  <si>
    <t>LOJA SIGLO XXI: ORDENADA E INCLUSIVA</t>
  </si>
  <si>
    <t>Servicios Básicos Y Saneamiento Ambiental</t>
  </si>
  <si>
    <t>Saneamiento</t>
  </si>
  <si>
    <t>Intervención Mercado Nueva Granada</t>
  </si>
  <si>
    <t>Intervención de la laguna de estabilización de lixiviados generados en el relleno sanitario</t>
  </si>
  <si>
    <t>JEFATURA DE SALUD</t>
  </si>
  <si>
    <t>Centro municipal de recuperación canina</t>
  </si>
  <si>
    <t>Mausoleo tipo ii, bóvedas y nichos</t>
  </si>
  <si>
    <t>Intervención sector 4 mercado gran Colombia</t>
  </si>
  <si>
    <t>HIGIENE  AMBIENTAL</t>
  </si>
  <si>
    <t>Obra civil</t>
  </si>
  <si>
    <t>Pintura fachadas del mercado centro comercial Loja</t>
  </si>
  <si>
    <t>Higiene</t>
  </si>
  <si>
    <t>Salud</t>
  </si>
  <si>
    <t>Construcción de cubeto de residuos sólidos para el relleno sanitario del Cantón Loja</t>
  </si>
  <si>
    <t>Cierre técnico de la celda de disposición final de desechos sólidos del relleno sanitario de la Ciudad de Loja</t>
  </si>
  <si>
    <t>Adquisición de dos vehículos recolectores de carga posterior de 25 yd3 con winche hidráulico</t>
  </si>
  <si>
    <t>Adquisición de un vehículo recolector de carga frontal de 36yd3.</t>
  </si>
  <si>
    <t>Hidrolavadora autoabastecida</t>
  </si>
  <si>
    <t>Adquisición de 150 recipientes para carros de barrido manual</t>
  </si>
  <si>
    <t>Construcción nuevo relleno sanitario</t>
  </si>
  <si>
    <t>Loja Siglo XXI-  Inclusiva, Accesible y Segura</t>
  </si>
  <si>
    <t>Servicios Públicos Saneamiento Ambiental</t>
  </si>
  <si>
    <t>Programa Integral de Gestión de Manejo de los Residuos Sólidos</t>
  </si>
  <si>
    <t>Cierre técnico celda emergente residuos sólidos</t>
  </si>
  <si>
    <t>Loja  Siglo XXI-Inclusiva, Accesible y Segura</t>
  </si>
  <si>
    <t>Programa Integral Gestión Manejo Residuos Sólidos</t>
  </si>
  <si>
    <t>Cubierta de lechos planta de lombricultura, VI etapa</t>
  </si>
  <si>
    <t>Construcción, Ampliación y Remodelación del los Centros de Abasto de la ciudad.</t>
  </si>
  <si>
    <t>Loja Siglo XXI: Participativa y Buen Gobierno</t>
  </si>
  <si>
    <t>Fortalecimiento de Procesos Informáticos</t>
  </si>
  <si>
    <t>Seguridad Perimetral del Municipio de Loja</t>
  </si>
  <si>
    <t>Consultoría de Mejoramiento de Procesos Informáticos</t>
  </si>
  <si>
    <t>Parroquia Vilcabamba</t>
  </si>
  <si>
    <t xml:space="preserve">GESTIÓN AMBIENTAL </t>
  </si>
  <si>
    <t>Loja Siglo XXI  Verde y Ecológica.</t>
  </si>
  <si>
    <t>Gestión y Manejo Ambiental.</t>
  </si>
  <si>
    <t xml:space="preserve">MANEJO DE FUENTES DE AGUA </t>
  </si>
  <si>
    <t>Manejo de sistemas agroforestales, alternativas para implementar la
reforestación en las microcuencas de Shucos, Celen, Campana
Malacatos y Tambo Blanco y sistemas silvopastoriles en las zonas de
amortiguamiento.</t>
  </si>
  <si>
    <t>Cantón de Loja, Shucos, Celen, Campana, Malacatos y Tambo Blanco</t>
  </si>
  <si>
    <t xml:space="preserve">Manejo de torrentes y limpieza de riveras de quebradas y ríos de la
hoya de Loja. </t>
  </si>
  <si>
    <t xml:space="preserve">Regulación y Control Ambiental. </t>
  </si>
  <si>
    <t>Seguimiento de procesos  y auditorias ambientales de los proyectos municipales.</t>
  </si>
  <si>
    <t>Parques Jardines y centros recreacionales</t>
  </si>
  <si>
    <t xml:space="preserve">Loja </t>
  </si>
  <si>
    <t xml:space="preserve">Manejo de fuentes de agua </t>
  </si>
  <si>
    <t>Habilitación y mantenimiento de piletas del cantón Loja</t>
  </si>
  <si>
    <t>Senderos Ecológicos.</t>
  </si>
  <si>
    <t>Centro Recreacional Yamburara</t>
  </si>
  <si>
    <t>Producción De Plantas En Vivero Municipal.</t>
  </si>
  <si>
    <t>DIRECCIÓN DE INFORMÁTICA</t>
  </si>
  <si>
    <t>Programa de Infraestructura de Conectividad</t>
  </si>
  <si>
    <t>Implementación del sistema de Voz-IP para mejorar la comunicación interna y externa del Municipio</t>
  </si>
  <si>
    <t>Innovación - Investigación, Ciencia y Tecnología</t>
  </si>
  <si>
    <t>Estudio, diseño de un Core de negocios para la integración de los sistemas informáticos del Municipio de Loja para brindar un mejor servicio adicional a la cuenta única de los contribuyentes</t>
  </si>
  <si>
    <t>Implementación de un sistema automatizado y plan estratégico de respaldos - Buckup de los sistemas, datos e información que tiene el Municipio de Loja</t>
  </si>
  <si>
    <t>Organización de Ferias Interparroquiales de Promoción Cultural Productiva y Turística del Cantón Loja.</t>
  </si>
  <si>
    <t>13 parroquias del sector Rural</t>
  </si>
  <si>
    <t>Productores beneficiados en el 2018</t>
  </si>
  <si>
    <t>12 Ferias Agroecológicas ejecutadas en el 2018</t>
  </si>
  <si>
    <t>INCLUSIÓN ECONÓMICA Y SOCIAL</t>
  </si>
  <si>
    <t>Ferias Libres</t>
  </si>
  <si>
    <t>Porcentaje de producción local comercializada vía intermediarios</t>
  </si>
  <si>
    <t>Eco. Vicente Ramos</t>
  </si>
  <si>
    <t>Ing. Efrén Correa</t>
  </si>
  <si>
    <t>Ing. Alcívar Saca</t>
  </si>
  <si>
    <t xml:space="preserve">Compra de carpas </t>
  </si>
  <si>
    <t>Suministros</t>
  </si>
  <si>
    <t>Materiales, tinta para impresora</t>
  </si>
  <si>
    <t>Vehículos (Arrendamiento)</t>
  </si>
  <si>
    <t>Buses</t>
  </si>
  <si>
    <t>Compra de carpas</t>
  </si>
  <si>
    <t xml:space="preserve">Programa de agricultuta y ganadería </t>
  </si>
  <si>
    <r>
      <t xml:space="preserve">Implementación de huertos </t>
    </r>
    <r>
      <rPr>
        <sz val="10"/>
        <rFont val="Arial"/>
        <family val="2"/>
      </rPr>
      <t xml:space="preserve">agrofrutícolas </t>
    </r>
    <r>
      <rPr>
        <sz val="10"/>
        <color theme="1"/>
        <rFont val="Arial"/>
        <family val="2"/>
      </rPr>
      <t>familiares con enfoque agroecológico para la seguridad alimentaria de las comunidades rurales del cantón Loja.</t>
    </r>
  </si>
  <si>
    <t xml:space="preserve">Programa de agricultuta y ganaderia </t>
  </si>
  <si>
    <t>Mejoramiento productivo agricola</t>
  </si>
  <si>
    <t>Fomentar la producción familiar de animales menores y la piscicultura en las parroquias rurales del cantón Loja</t>
  </si>
  <si>
    <t>Mejoramiento fenotípico y genético del ganado bovino en las parroquias del Norte y Sur del cantón Loja.</t>
  </si>
  <si>
    <t>Zona 1 y Zona 3</t>
  </si>
  <si>
    <t>Planta procesadora de lácteos artesanal</t>
  </si>
  <si>
    <t>Yangana, Jimbilla, Santiago, Gualel</t>
  </si>
  <si>
    <t>Generación de valor agregado a las frutas de la zona sur del cantón Loja</t>
  </si>
  <si>
    <t>Zona 3</t>
  </si>
  <si>
    <t>Impulso para el aprovechamiento y uso de los subproductos del ganado ovino en las parroquias de Gualel, Chuquiribamba y sector norte.</t>
  </si>
  <si>
    <t>Gualel, Chuquiribamba</t>
  </si>
  <si>
    <t>Implementación de la seguridad Interna y externa a nivel de seguridad perimetral del Nuevo Data center Municipal</t>
  </si>
  <si>
    <t>No existe</t>
  </si>
  <si>
    <t>Implementación del anillo de fibra óptica a nivel de equipos activos de la red externa Municipal</t>
  </si>
  <si>
    <t>Implementación del Sistema Voz-IP con dependencias externas Municipales e integrado al sistema administrativo Municipal</t>
  </si>
  <si>
    <t>Número de usuarios atendidos y que hacen uso de este sistema</t>
  </si>
  <si>
    <t>Sistemas Informáticos</t>
  </si>
  <si>
    <t>Mónica Jaramillo</t>
  </si>
  <si>
    <t xml:space="preserve">C  </t>
  </si>
  <si>
    <t>Informática</t>
  </si>
  <si>
    <t>Compra de equipos</t>
  </si>
  <si>
    <t>Equipos informáticos</t>
  </si>
  <si>
    <t>DIRECCIÓN DE INFORMATICA</t>
  </si>
  <si>
    <t>Estudio para la implementación de Internet Público Municipal</t>
  </si>
  <si>
    <t>Estudio y diseño del sistema de control automatizado de servicios a la ciudadanía: Control de parqueaderos, rutas de buses, taxis, oficinas de pago municipales, movilidad</t>
  </si>
  <si>
    <t>Estudio para implementación de un datacenter de categoría 5 para la región sur del País</t>
  </si>
  <si>
    <t>Actualización del Plan de Desarrollo y Ordenamiento Territorial 2014-2022</t>
  </si>
  <si>
    <t>Terreno, diseño y construcción de  Centros Administrativos Zonales para el cantón Loja</t>
  </si>
  <si>
    <t>Implementación de proyectos comunitarios</t>
  </si>
  <si>
    <t>Construcción de Infraestructura de los nuevos Centros Parroquiales Urbanos</t>
  </si>
  <si>
    <t>Parque Infantil Ciencia y Tecnología</t>
  </si>
  <si>
    <t>Construcción del plan de ciclo vía  para la ciudad de Loja (ciclovía)</t>
  </si>
  <si>
    <t>Ampliación de la infraestructura deportiva de las parroquias rurales</t>
  </si>
  <si>
    <t>Ampliación de la infraestructura deportiva en parroquias urbanas de la Ciudad de Loja</t>
  </si>
  <si>
    <t>Porcentaje de personas capacitadas en temas de participación ciudadana hasta diciembre 2018.</t>
  </si>
  <si>
    <t>60% de la cancha necesita adecuaciones.</t>
  </si>
  <si>
    <t>Porcentaje de obra terminada a noviembre de 2018</t>
  </si>
  <si>
    <t>Existe cancha,  se ampliará con las medidas reglamentarias.</t>
  </si>
  <si>
    <t>No existe batería sanitaria; y la cancha de uso múltiple no cuenta con cerramiento.</t>
  </si>
  <si>
    <t>No hay cancha, ni iluminación</t>
  </si>
  <si>
    <t>La cancha no cuenta con cubierta y es necesario adecuaciones en el área verde.</t>
  </si>
  <si>
    <t>Es necesaria la intervención en el área recreativa en una forma integral.</t>
  </si>
  <si>
    <t>El 85% de la escalinata se encuentra en mal estado.</t>
  </si>
  <si>
    <t xml:space="preserve">60%  del área verde y deportiva necesita adecuaciones para su óptimo uso. </t>
  </si>
  <si>
    <t xml:space="preserve">80%  del área deportiva necesita adecuaciones para su óptimo uso. </t>
  </si>
  <si>
    <t>EL 80% de la cancha necesita intervención además de la iluminación.</t>
  </si>
  <si>
    <t>Cerramiento inexistente</t>
  </si>
  <si>
    <t>Se requiere construcción de cubierta.</t>
  </si>
  <si>
    <t>Es necesaria la ampliación de la segunda planta de la casa comunal.</t>
  </si>
  <si>
    <t>Cuenta con cancha, misma que requiere, iluminación, cerramiento, graderío.</t>
  </si>
  <si>
    <t>Se requiere intervenir áreas deportivas además de la construcción de cubierta.</t>
  </si>
  <si>
    <t>canchas sin iluminación</t>
  </si>
  <si>
    <t>No existe.</t>
  </si>
  <si>
    <t>Existe cancha de arena.</t>
  </si>
  <si>
    <t>Existe cancha sin graderíos.</t>
  </si>
  <si>
    <t>50% de esta área requiere adecuación y construcción de espacios deportivos.</t>
  </si>
  <si>
    <t>Escuela de participación ciudadana</t>
  </si>
  <si>
    <t>Adecuación de canchas en el sector la banda sur</t>
  </si>
  <si>
    <t>Adecuación de cancha de uso múltiple en el sector colinas del norte</t>
  </si>
  <si>
    <t>Construcción de cancha de voly e iluminación en el barrio milagro bajo</t>
  </si>
  <si>
    <t>Adecuación integral del parque deportivo mirador del barrio las palmeras</t>
  </si>
  <si>
    <t>Construcción de escalinata en el barrio buena esperanza</t>
  </si>
  <si>
    <t>Adecuación del área verde y deportiva en el barrio la paz</t>
  </si>
  <si>
    <t>Adecuación del área deportiva en el  barrio estancia norte</t>
  </si>
  <si>
    <t>Iluminación y adecuación de la cancha en el barrio las américas</t>
  </si>
  <si>
    <t>Construcción de cubierta en glorieta y adecuación del área deportiva del barrio bellavista</t>
  </si>
  <si>
    <t>Construcción de la segunda planta y adecuación de la batería sanitaria de la casa comunal unión lojana</t>
  </si>
  <si>
    <t>Construcción de cancha de uso múltiple y adecuación del área verde une etapa 2</t>
  </si>
  <si>
    <t>Iluminación de canchas y adecuación del área verde del parque la pradera</t>
  </si>
  <si>
    <t>Construcción de batería sanitaria en el barrio capulí</t>
  </si>
  <si>
    <t>Construcción de graderío en el área deportiva del barrio san pedro de bellavista</t>
  </si>
  <si>
    <t xml:space="preserve">Construcción de canchas de voly y adecuación de área recreativa en jdb la tebaida </t>
  </si>
  <si>
    <t>Mantenimiento de casas comunales en las 6 parroquias urbanas</t>
  </si>
  <si>
    <t>Adquisición de arena amarilla para mantenimiento de áreas verdes.</t>
  </si>
  <si>
    <t>60% de cancha necesita reconstrucción</t>
  </si>
  <si>
    <t>70% de esta área requiere reconstrucción</t>
  </si>
  <si>
    <t>60% de casas comunales necesitan reconstrucción</t>
  </si>
  <si>
    <t>50% de áreas verdes necesitan ser intervenidas</t>
  </si>
  <si>
    <t>Promoción Popular</t>
  </si>
  <si>
    <t>Daniel Carrión</t>
  </si>
  <si>
    <t>Nuevo Proyecto</t>
  </si>
  <si>
    <t>Participación Ciudadana</t>
  </si>
  <si>
    <t>Fomento a la participación ciudadana</t>
  </si>
  <si>
    <t>Compra suministros de oficina</t>
  </si>
  <si>
    <t>Impresiones, fotocopias, empastados</t>
  </si>
  <si>
    <t>Servicios por clausura del evento</t>
  </si>
  <si>
    <t>Ordenamiento territorial</t>
  </si>
  <si>
    <t>En obras de infraestructura</t>
  </si>
  <si>
    <t>Mantenimiento de áreas verdes en las 6 parroquias urbanas.</t>
  </si>
  <si>
    <t>DIRECCIÓN DE PLANIFICACIÓN</t>
  </si>
  <si>
    <t>Escuelas de formación ciudadana</t>
  </si>
  <si>
    <t>Jefatura de Promoción Popular</t>
  </si>
  <si>
    <t>Loja Siglo XXI  Participativa y Buen Gobierno</t>
  </si>
  <si>
    <t>Loja Siglo XXI  Ordenada e Inclusiva</t>
  </si>
  <si>
    <t>Construcción de Canchas de uso múltiple en las Parroquias Urbanas del Cantón Loja.</t>
  </si>
  <si>
    <t>Mantenimiento de Casas Comunales en las Parroquias del cantón Loja.</t>
  </si>
  <si>
    <t>Construcción de Baterías Sanitarias en las Parroquias del cantón Loja.</t>
  </si>
  <si>
    <t>Implementación de Gimnasio Biosaludable en las Parroquias del cantón Loja.</t>
  </si>
  <si>
    <t>Implementación de Juegos infantiles en áreas verdes en las Parroquias del cantón Loja.</t>
  </si>
  <si>
    <t>Diseño y Construcción de escalinata en las Parroquias del cantón Loja.</t>
  </si>
  <si>
    <t>Diseño y Construcción de Muros de estabilización en área verde.</t>
  </si>
  <si>
    <t>Intervención de áreas verdes en las Parroquias del cantón Loja.</t>
  </si>
  <si>
    <t>Iluminación de canchas y áreas verdes en las Parroquias del cantón Loja.</t>
  </si>
  <si>
    <t>Fomentar a la participación ciudadana</t>
  </si>
  <si>
    <t>Escuelas de Formación Ciudadana</t>
  </si>
  <si>
    <t>Mujeres emprendedoras</t>
  </si>
  <si>
    <t>Foro de liderazgo y emprendimiento para jóvenes</t>
  </si>
  <si>
    <t>Proyecto formativo de educación vial, ornato e higiene</t>
  </si>
  <si>
    <t>Diseño y Construcción de Cancha de arena en área verde, junto a la quebrada en Barrio Pucacocha.</t>
  </si>
  <si>
    <t>Diseño y Construcción de cancha de uso múltiple en Barrio Pucacocha</t>
  </si>
  <si>
    <t>Mantenimiento de Casa Comunal en Barrio El Electricista</t>
  </si>
  <si>
    <t>Diseño y Construcción de cancha de uso múltiple y juegos infantiles en Barrio Sierra Nevada</t>
  </si>
  <si>
    <t>Diseño y Construcción de cancha de uso múltiple y mirador en Barrio Clodoveo Jaramillo Alvarado Alto</t>
  </si>
  <si>
    <t>Diseño y Construcción de cancha de uso múltiple e intervención de área verde en Barrio UNE Etapa I</t>
  </si>
  <si>
    <t>Diseño y Construcción de Mirador en Barrio Turunama Alto.</t>
  </si>
  <si>
    <t>Mantenimiento de Casa Comunal en Barrio Turunuma Alto.</t>
  </si>
  <si>
    <t>Construcción de muros para estabilización de área verde en Barrio Isidro Ayora</t>
  </si>
  <si>
    <t>Diseño y Construcción de Cancha de uso múltiple e intervención de área verde en Barrio  Menfis Central.</t>
  </si>
  <si>
    <t>Diseño y Construcción de Baterías Sanitaria, graderío de madera e iluminación en cancha deportiva del barrio Consacola</t>
  </si>
  <si>
    <t>Implementación de Gimnasio Biosaludable en Barrio Manuel Zambrano</t>
  </si>
  <si>
    <t>Mantenimiento de lanzadero de básquet en Barrio Manuel Zambrano</t>
  </si>
  <si>
    <t xml:space="preserve">Iluminación de cancha de uso múltiple y área verde en el  Barrio Manuel Zambrano </t>
  </si>
  <si>
    <t>Mantenimiento de Casa Comunal en Barrio Época</t>
  </si>
  <si>
    <t>Implementación de Gimnasio Biosaludable en Barrio Época.</t>
  </si>
  <si>
    <t>Mantenimiento de la cubierta de la cancha de uso múltiple del barrio Época</t>
  </si>
  <si>
    <t>Diseño y Construcción de casa comunal, e iluminación de área verde (I Etapa) EN Barrio Los Ciprés</t>
  </si>
  <si>
    <t>Cubierta en puente de madera en Barrio Los Ciprés</t>
  </si>
  <si>
    <t>Diseño y Construcción de Casa Comunal en Barrio El Plateado</t>
  </si>
  <si>
    <t>Estabilización de área verde en Barrio La Alborada</t>
  </si>
  <si>
    <t>Diseño y Construcción de Colector de Aguas Lluvias en Barrio La Inmaculada.</t>
  </si>
  <si>
    <t>Intervención de área verde en Parroquia El Valle</t>
  </si>
  <si>
    <t>Intervención de área verde en Barrio las Palmas</t>
  </si>
  <si>
    <t>Readecuación de área recreativa (Concha Acústica) en Barrio Nueva Granada.</t>
  </si>
  <si>
    <t>Repotenciación de Batería Sanitaria en JDB. 18 de Noviembre.</t>
  </si>
  <si>
    <t>Iluminación de Parque Simón Bolívar de la JDB.  18 de Noviembre.</t>
  </si>
  <si>
    <t>Diseño y Construcción de escalinata en el Barrio El Churo.</t>
  </si>
  <si>
    <t>Diseño y Construcción de Baterías Sanitaria en Barrio Shushuhuayco</t>
  </si>
  <si>
    <t>Diseño y Construcción de cancha de uso múltiple en Barrio Clodoveo Jaramillo Alvarado</t>
  </si>
  <si>
    <t>Diseño y Construcción de Baterías Sanitarias en Barrio Obrapía</t>
  </si>
  <si>
    <t>Diseño y Construcción de Baterías Sanitarias en Barrio Ciudad Alegría</t>
  </si>
  <si>
    <t>Implementación de Gimnasio Biosaludable en Barrio Ciudad Alegría</t>
  </si>
  <si>
    <t>Diseño y Construcción de Cancha de uso múltiple en Barrio  Miraflores Alto</t>
  </si>
  <si>
    <t>Diseño y Construcción de Cancha de uso múltiple en Barrio Motupe Central</t>
  </si>
  <si>
    <t>Mantenimiento de Casas Comunales en las 6 Parroquias Urbanas</t>
  </si>
  <si>
    <t>Diseño y Construcción de Cancha de uso múltiple en Barrio Las Pitas</t>
  </si>
  <si>
    <t>Diseño y Construcción de Cancha de uso múltiple en Barrio Puerta del Sol</t>
  </si>
  <si>
    <t xml:space="preserve">Intervención área Recreacional (Glorieta, Batería Sanitaria y canchas) Barrio Zamora Huayco </t>
  </si>
  <si>
    <t>Cancha de uso múltiple de la Urbanización Jaime Roldós</t>
  </si>
  <si>
    <t>Intervención de área recreativa de la Urbanización Molinos de la UTPL</t>
  </si>
  <si>
    <t>Intervención del piso de la cancha cubierta Celi Román-Intervención del piso de la cancha cubierta La Banda</t>
  </si>
  <si>
    <t>Construcción Canchas de uso múltiple JDB Chontacruz</t>
  </si>
  <si>
    <t>Recuperación de cubierta de Glorieta y cancha de uso múltiple en barrio Yahuarcuna</t>
  </si>
  <si>
    <t>Readecuación del área recreativa del Barrio San Pedro "concha acústica"</t>
  </si>
  <si>
    <t>Construcción Canchas de uso múltiple JDB San Cayetano Alto</t>
  </si>
  <si>
    <t>Construcción Canchas de uso múltiple JDB las Pitas II</t>
  </si>
  <si>
    <t>Construcción Canchas de uso múltiple Inmaculada II</t>
  </si>
  <si>
    <t>Construcción Canchas de uso múltiple Zarzas I</t>
  </si>
  <si>
    <t>Construcción Canchas de uso múltiple en Consacola</t>
  </si>
  <si>
    <t xml:space="preserve">Construcción Canchas de uso múltiple JDB Borja </t>
  </si>
  <si>
    <t>Construcción Escalinatas Barrio El Dorado</t>
  </si>
  <si>
    <t>Construcción Escalinata Barrio Balcón Lojano</t>
  </si>
  <si>
    <t>Construcción Escalinatas JDB San Vicente</t>
  </si>
  <si>
    <t>Construcción Escalinatas JDB San Pedro</t>
  </si>
  <si>
    <t xml:space="preserve">Construcción Escalinatas JDB San Cayetano </t>
  </si>
  <si>
    <t>Construcción Escalinatas JDB Santa Teresita</t>
  </si>
  <si>
    <t>Construcción Escalinatas JDB San José</t>
  </si>
  <si>
    <t xml:space="preserve"> Gimnasios JDB la Alborada</t>
  </si>
  <si>
    <t>Construcción  Puentes Alcantarilla JDB La Banda</t>
  </si>
  <si>
    <t xml:space="preserve"> Construcción Puentes Alcantarilla JDB Sol de los Andes</t>
  </si>
  <si>
    <t xml:space="preserve"> Mantenimiento Casas Comunales JDB la Argelia</t>
  </si>
  <si>
    <t xml:space="preserve"> Mantenimiento Casas Comunales JDB Sauces Norte</t>
  </si>
  <si>
    <t xml:space="preserve"> Mantenimiento Casas Comunales JDB Tierras Coloradas</t>
  </si>
  <si>
    <t xml:space="preserve"> Mantenimiento Casas Comunales JDB San Isidro</t>
  </si>
  <si>
    <t xml:space="preserve"> Mantenimiento Casas Comunales JDB Menfis Policía</t>
  </si>
  <si>
    <t xml:space="preserve"> Mantenimiento Casas Comunales JDB San Cayetano</t>
  </si>
  <si>
    <t xml:space="preserve"> Mantenimiento Casas Comunales JDB Borja</t>
  </si>
  <si>
    <t>Proyecto de Bailoterapia en las seis parroquias Urbanas</t>
  </si>
  <si>
    <t>Intervención del pasaje peatonal entre las calles orquídeas y nardos de los Geranios</t>
  </si>
  <si>
    <t>Lanzadero cancha de básquet 3x3 en la Urbanización Bella Flor</t>
  </si>
  <si>
    <t>Cancha en el sector Panecillo</t>
  </si>
  <si>
    <t>Batería sanitaria barrio sol de los Andes</t>
  </si>
  <si>
    <t>Cancha 38x18,20 sector el Recreo parroquia el Valle</t>
  </si>
  <si>
    <t>Escalinata para el barrio Menfis</t>
  </si>
  <si>
    <t>Batería sanitaria ubicada en el barrio Celi Román</t>
  </si>
  <si>
    <t>Batería sanitaria ubicada en el barrio La Pradera</t>
  </si>
  <si>
    <t>Batería Sanitaria El Pedestal</t>
  </si>
  <si>
    <t>Batería sanitaria barrio Consacola ubicada en  las calles Bucaramanga y el Universo</t>
  </si>
  <si>
    <t>Escalinata en la calle C-09-19 entre Daquilema y Av. De los Paltas</t>
  </si>
  <si>
    <t>Batería sanitaria Lolita Samaniego</t>
  </si>
  <si>
    <t>Contratación pública para la renovación de redes de alcantarillado pluvial y Sanitario.</t>
  </si>
  <si>
    <t>TOTAL POA 2018</t>
  </si>
  <si>
    <t>Procesamiento de la basura con fines de obtener abono orgánico parroquia El Cisne</t>
  </si>
  <si>
    <t>Manejo de Residuos Sólidos</t>
  </si>
  <si>
    <t>Fortalecimiento del Sistema de recolección de basura</t>
  </si>
  <si>
    <t>Abono orgánico</t>
  </si>
  <si>
    <t>Ampliación y Modernización de la Terminal Terrestre "Reina de El Cisne" de la ciudad de Loja</t>
  </si>
  <si>
    <t>Repavimentación de vías de la ciudad de Loja - Fase  I</t>
  </si>
  <si>
    <t>Mecanización y Automatización del Centro de Gestión Integral en Manejo de Residuos Sólidos del cantón Loja</t>
  </si>
  <si>
    <t>Teleférico del Parque Colinar Podocarpus de la ciudad de Loja "Entrada al Parque Nacional Podocarpus"</t>
  </si>
  <si>
    <t>Plan de Acción Inmediata para el desarrollo y ejecución del Plan Maestro de Alcantarillado Sanitario y Pluvial, incluida su repavimentación en Loja</t>
  </si>
  <si>
    <t xml:space="preserve">Constitución de una Zona Especial de Desarrollo Económico </t>
  </si>
  <si>
    <t xml:space="preserve">Debido a los fuertes problemas de deforestación, a la pérdida de la biodiversidad que sufre el país en especial nuestra ciudad y la gran necesidad de reforestar y embellecer ecológicamente nuestros parques, plazoletas y áreas verdes de la Ciudad de Loja y sus parroquias urbanas,  El Municipio de Loja, cuenta con un Vivero Municipal en el sector de Labanda hacia el norte de la ciudad, es un sitio que cuenta con un conjunto de instalaciones, equipo, herramientas e insumos para envase, fertilizantes y control sanitario,  en el cual se aplican técnicas apropiadas para la producción de plántulas. </t>
  </si>
  <si>
    <t>Producción Vegetal y vivero</t>
  </si>
  <si>
    <t>Producción De Plantas En Vivero Municipal</t>
  </si>
  <si>
    <t>AREA EJECUTORA DE PROYECTOS RURALES</t>
  </si>
  <si>
    <t>Ejecución de Proyecto de agua potable barrio San Juan, Rodeo y Bahín.</t>
  </si>
  <si>
    <t>TERMINACIÓN DE LA SEGUNDA ETAPA DEL SISTEMA DE AGUA POTABLE EN EL BARRIO  LA AGUANGORA</t>
  </si>
  <si>
    <t>SISTEMA DE AGUA POTABLE DEL CENTRO PARROQUIAL DE SAN LUCAS, ETAPA II</t>
  </si>
  <si>
    <t>ESTUDIOS DE CONSULTORÍA ALCANTARILLADO SANITARIO DEL BARRIO SURO</t>
  </si>
  <si>
    <t>CONTINUACIÓN DE ALCANTARILLADO SANITARIO PARTE URBANA DE LA PARROQUIA CHANTACO</t>
  </si>
  <si>
    <t>CONSTRUCCIÓN  DE ALCANTARILLADO EN EL BARRIO CERA</t>
  </si>
  <si>
    <t>CONSTRUCCIÓN DE SISTEMA DE ALCANTARILLADO SANITARIO EN BARRIOS SEVILLA DE ORO, MONTECRISTI, SAN VICENTE, PRIMERA ETAPA</t>
  </si>
  <si>
    <t>PLANTA DE TRATAMIENTO DE AGUAS RESIDUALES PARA EL BARRIO PICHIC</t>
  </si>
  <si>
    <t>SISTEMA DE DISPOSICIÓN DE AGUAS RESIDUALES JUNTO A LA QUEBRADA BUENA VISTA</t>
  </si>
  <si>
    <t>CONSTRUCCIÓN DEL SISTEMA DE ALCANTARILLADO DEL BARRIO MANZANO Y MINAS</t>
  </si>
  <si>
    <t>CONSTRUCCÓN DEL SISTEMA DE ALCANTARILLADO DE LAS BARRIOS RURALES DE LA PARROQUIA, I ETAPA.</t>
  </si>
  <si>
    <t>San pedro de Vilcabamba</t>
  </si>
  <si>
    <t>CONSTRUCCIÓN DE ALCANTARILLADO SANITARIO Y PLUVIAL DE LA PARROQUIA VILCABAMBA II ETAPA</t>
  </si>
  <si>
    <t>CONSTRUCCIÓN DE ALCANTARILLADO SANITARIO EN EL SECTOR SANANANGUI (MASANAMACA)</t>
  </si>
  <si>
    <t>Estudio para construcción  de planta de tratamiento de aguas servidas barrio Ari</t>
  </si>
  <si>
    <t>Estudio para la ampliación de la planta de tratamiento de aguas servidas cabecera parroquial</t>
  </si>
  <si>
    <t xml:space="preserve">ESTUDIO Y CONSTRUCCIÓN DEL SISTEMA DE ALCANTARILLADO PLUVIAL DEL CENTRO PARROQUIAL </t>
  </si>
  <si>
    <t>Ejercicios Deportes y Actividades Recreativas</t>
  </si>
  <si>
    <t>Mujeres y desarrollo local</t>
  </si>
  <si>
    <t xml:space="preserve">CAMPAMENTO VACACIONAL </t>
  </si>
  <si>
    <t>Mujeres y desarrollo local- Campamento Vacacional</t>
  </si>
  <si>
    <t>Mujeres y desarrollo local- campamento Vacacional</t>
  </si>
  <si>
    <t xml:space="preserve">PROGRAMA MUJERES Y DESARROLLO LOCAL: FORTALECIMIENTO ORGANIZACIONAL </t>
  </si>
  <si>
    <t>CAMPAMENTO VACACIONAL 2018</t>
  </si>
  <si>
    <t>100 niños y niñas reciben actividades a través del campamento vacacional</t>
  </si>
  <si>
    <t>CAMPAMENTO VACACIONAL</t>
  </si>
  <si>
    <t>Patronato Municipal</t>
  </si>
  <si>
    <t>Ejercicios, Deportes y Actividades Recreativas</t>
  </si>
  <si>
    <t>Servicios de Capacitación</t>
  </si>
  <si>
    <t>Contratar capacitadores</t>
  </si>
  <si>
    <t>Adquisición de materiales</t>
  </si>
  <si>
    <t>Adquisición de materiales para los diferentes cursos</t>
  </si>
  <si>
    <t>Edición, Impresión , Reproducción</t>
  </si>
  <si>
    <t>Alimentos y Bebidas</t>
  </si>
  <si>
    <t>Refrigerios</t>
  </si>
  <si>
    <t>Contratar refrigerios</t>
  </si>
  <si>
    <t>Mujeres y desarrollo local Jimbilla</t>
  </si>
  <si>
    <t>Mujeres y desarrollo local San Lucas</t>
  </si>
  <si>
    <t>Mujeres y desarrollo local Santiago</t>
  </si>
  <si>
    <t>Mujeres y desarrollo local Chuquiribamba</t>
  </si>
  <si>
    <t>Campamento Vacacional Chantaco</t>
  </si>
  <si>
    <t>Mujeres y desarrollo local Taquil</t>
  </si>
  <si>
    <t>Mujeres y desarrollo local Vilcabamba</t>
  </si>
  <si>
    <t>Campamento Vacacional Vilcabamba</t>
  </si>
  <si>
    <t>Mujeres y desarrollo local Quinara</t>
  </si>
  <si>
    <t>Campamento Vacacional Quinara</t>
  </si>
  <si>
    <t>Campamento Vacacional Yangana</t>
  </si>
  <si>
    <t>Mujeres y desarrollo local Yangana</t>
  </si>
  <si>
    <t>Mujeres y desarrollo local San Pedro de Vilcabamba</t>
  </si>
  <si>
    <t>Mujeres y desarrollo local Malacatos</t>
  </si>
  <si>
    <t>Mujeres y desarrollo local Gualel</t>
  </si>
  <si>
    <t>Consumo de agua cruda sin tratamiento</t>
  </si>
  <si>
    <t>Cobertura incompleta del sistema de agua potable</t>
  </si>
  <si>
    <t>Sistema de alcantarillado inexistente</t>
  </si>
  <si>
    <t>Cobertura incompleta del sistema de alcantarillado</t>
  </si>
  <si>
    <t xml:space="preserve">Evacuación inadecuada de aguas residuales </t>
  </si>
  <si>
    <t xml:space="preserve">Tratamiento de aguas residuales inadecuado </t>
  </si>
  <si>
    <t>Estudio para la ampliación de la planta de tratamiento de aguas servidas cabecera parroquial de Gualel</t>
  </si>
  <si>
    <t>Evacuación inadecuada de aguas lluvias</t>
  </si>
  <si>
    <t>Construcción del sistema de alcantarillado del barrio manzano y minas</t>
  </si>
  <si>
    <t>Sistema de disposición de aguas residuales junto a la quebrada buena vista</t>
  </si>
  <si>
    <t>Planta de tratamiento de aguas residuales para el barrio pichic</t>
  </si>
  <si>
    <t>Construcción  de alcantarillado en el barrio cera</t>
  </si>
  <si>
    <t>Estudios de consultoría alcantarillado sanitario del barrio suro</t>
  </si>
  <si>
    <t>Terminación de la segunda etapa del sistema de agua potable en el barrio  la aguangora</t>
  </si>
  <si>
    <t>Estudio y construcción del sistema de alcantarillado pluvial del centro parroquial  de Santiago</t>
  </si>
  <si>
    <t>Construcción de alcantarillado sanitario y pluvial de la parroquia Vilcabamba II Etapa</t>
  </si>
  <si>
    <t>Construcción de alcantarillado sanitario en el sector Sananangui (Masanamaca)</t>
  </si>
  <si>
    <t>Construcción de cancha de vóley e iluminación en el sector Milagro Bajo JDB Motupe</t>
  </si>
  <si>
    <t>Construcción de cubierta y adecuación del área recreativa de la JDB Carigán.</t>
  </si>
  <si>
    <t>Construcción de escalinata en el sector Buena Esperanza JDB Orillas del Zamora</t>
  </si>
  <si>
    <t>Adecuación del área deportiva sector Estancia Norte JDB La Estancia</t>
  </si>
  <si>
    <t>Cerramiento en tanques de reserva en JDB San Vicente</t>
  </si>
  <si>
    <t>Iluminación y adecuación de la cancha en el sector Las Américas JDB Celi Román</t>
  </si>
  <si>
    <t>Construcción de cubierta en glorieta y adecuación del área deportiva del sector Bellavista JDB La Tebaida</t>
  </si>
  <si>
    <t>Construcción de batería sanitaria en la JDB El Capulí</t>
  </si>
  <si>
    <t>Construcción de cancha de uso múltiple  en Cdla.  Ciudad Victoria JDB Bolonia</t>
  </si>
  <si>
    <t>Construcción de graderío en el área deportiva del barrio San Pedro de Bellavista JDB San Pedro</t>
  </si>
  <si>
    <t xml:space="preserve">Construcción de canchas de vóley y adecuación de área recreativa en JDB La Tebaida </t>
  </si>
  <si>
    <t>Reconstrucción de área verde en JDB Yahuarcuna</t>
  </si>
  <si>
    <t>Reconstrucción de cancha de básquet en el sector Nueva Granada JDB Gran Colombia</t>
  </si>
  <si>
    <t>Adecuación de canchas en las calles Landangui y Santiago JDB La Banda</t>
  </si>
  <si>
    <t>Adecuación de cancha en la calle Batalla de Tarqui entre Carabobo y Apurre  JDB  La Banda</t>
  </si>
  <si>
    <t>Construcción de batería sanitaria y cerramiento de cancha en el sector Jaime Roldós JDB La Banda</t>
  </si>
  <si>
    <t>Adecuación integral del parque deportivo mirador del sector  Palmeras JDB Orillas del Zamora</t>
  </si>
  <si>
    <t>Adecuación del área verde y deportiva en la JDB La Paz</t>
  </si>
  <si>
    <t>Iluminación y adecuación de la cancha de uso múltiple en el sector San Cayetano Bajo JDB San Cayetano</t>
  </si>
  <si>
    <t>Construcción del cerramiento y adecuación del área verde del sector Shushuhuayco JDB La Alborada</t>
  </si>
  <si>
    <t>Construcción de la segunda planta y adecuación de la batería sanitaria de la casa comunal  Unión Lojana JDB  Santa Teresita</t>
  </si>
  <si>
    <t>Construcción de cancha de uso múltiple y adecuación del área verde Une Etapa 2 JDB Juan José Castillo</t>
  </si>
  <si>
    <t>Iluminación, cerramiento y construcción de graderío en cancha en Cdla. Julio Ordóñez  JDB La Argelia</t>
  </si>
  <si>
    <t>Construcción de cubierta en glorieta y adecuaciones del área deportiva y batería sanitaria en el parque Bernabé Luis JDB Pucará</t>
  </si>
  <si>
    <t>Iluminación de canchas y adecuación del área verde del parque La Pradera j JDB Pradera</t>
  </si>
  <si>
    <t>Adquisición de arena amarilla para mantenimiento de áreas verdes</t>
  </si>
  <si>
    <t>80% de la población carece de conocimientos en temas sobre cultura cìvico-polìtica, que le permitan participar activamente en su entorno social</t>
  </si>
  <si>
    <t>Unidad Proyectos Rurales</t>
  </si>
  <si>
    <t>Ing. Roberto Muñoz Córdova</t>
  </si>
  <si>
    <t>Indispensable aporte del GAD Parroquial para iniciar ejecución</t>
  </si>
  <si>
    <t>PROYECTOS RURALES DE AGUA POTABLE</t>
  </si>
  <si>
    <t>Proyectos Rurales Agua Potable</t>
  </si>
  <si>
    <t>PROYECTOS RURALES DE ALCANTARILLADO</t>
  </si>
  <si>
    <t>Proyectos Rurales De Alcantarillado</t>
  </si>
  <si>
    <t>Estudios de consultoría alcantarillado sanitario del barrio Suro</t>
  </si>
  <si>
    <t>Continuación de alcantarillado sanitario parte urbana de la parroquia Chantaco</t>
  </si>
  <si>
    <t>Construcción  de alcantarillado en el barrio Cera</t>
  </si>
  <si>
    <t>Planta de tratamiento de aguas residuales para el Barrio Pichic</t>
  </si>
  <si>
    <t>Sistema de disposición de aguas residuales junto a la quebrada Buena Vista</t>
  </si>
  <si>
    <t>Construcción del sistema de alcantarillado del barrio Manzano y Minas</t>
  </si>
  <si>
    <t>Construcción del alcantarillado en la Av. Loja, Taxiche, Trinidad (colegio) y conexión Saguaynuma, Belén y Ceibopamba de la parroquia Malacatos, Etapa II</t>
  </si>
  <si>
    <t>Construcción de alcantarillado sanitario y pluvial de la parroquia Vilcabamba II etapa</t>
  </si>
  <si>
    <t>Fortalecimiento al vivero a través de la dotación de Plantas Frutales Chantaco</t>
  </si>
  <si>
    <t>Loja Social Cultural y Patrimonial</t>
  </si>
  <si>
    <t>Cubierta de  cancha de uso múltiple en la parroquia Chantaco</t>
  </si>
  <si>
    <t>Parroquia Chantaco</t>
  </si>
  <si>
    <t>Batería sanitaria en la parroquia Chantaco</t>
  </si>
  <si>
    <t>Adoquinado de calles de la parroquia Yangana</t>
  </si>
  <si>
    <t>Parroquia Yangana</t>
  </si>
  <si>
    <t>Estudios  de la Terminal Terrestre de la parroquia El Cisne</t>
  </si>
  <si>
    <t>Parroquia El Cisne</t>
  </si>
  <si>
    <t>Cubierta  de cancha de uso múltiple en la parroquia Chantaco</t>
  </si>
  <si>
    <t>Gabinetes Itinerantes</t>
  </si>
  <si>
    <t>Ejecución</t>
  </si>
  <si>
    <t>Batería  sanitaria  en la parroquia Chantaco</t>
  </si>
  <si>
    <t>Diseño técnico y arquitectónico</t>
  </si>
  <si>
    <t>Arq. Paola Ortega</t>
  </si>
  <si>
    <t>Descentralización y planeamiento territorial</t>
  </si>
  <si>
    <t>Compromisos Gabinetes Itinerantes Parroquias</t>
  </si>
  <si>
    <t>DIRECCIÓN DE PLANIFICACION</t>
  </si>
  <si>
    <t>PROMOCIÓN Y CONSERVACION DEL PATRIMONIO CULTURAL, TANGIBLE, INTANGIBLE Y NATURAL</t>
  </si>
  <si>
    <t>Proyectos productivos parroquia de Chuquiribamba</t>
  </si>
  <si>
    <r>
      <t xml:space="preserve">Transformación y valor agregado  de la producción hortícola de la parroquia </t>
    </r>
    <r>
      <rPr>
        <sz val="10"/>
        <color theme="1"/>
        <rFont val="Arial"/>
        <family val="2"/>
      </rPr>
      <t>Chantaco (II etapa)</t>
    </r>
  </si>
  <si>
    <r>
      <t xml:space="preserve">Apoyo a la producción de cacao </t>
    </r>
    <r>
      <rPr>
        <sz val="10"/>
        <color theme="1"/>
        <rFont val="Arial"/>
        <family val="2"/>
      </rPr>
      <t>(Malacatos)</t>
    </r>
  </si>
  <si>
    <r>
      <t xml:space="preserve">Implementación de una planta artesanal de lácteos en la parroquia de </t>
    </r>
    <r>
      <rPr>
        <sz val="10"/>
        <color theme="1"/>
        <rFont val="Arial"/>
        <family val="2"/>
      </rPr>
      <t>Yangana (Apoyo técnico para la puesta en marcha y sostenibilidad de la planta de lácteos)</t>
    </r>
  </si>
  <si>
    <t>En la parroquia de Chuquiribamba al menos 70 familias permanecen en condiciones de pobreza , sin tener garantizada su seguridad alimentaria  por un continuo deterioro de las condiciones de productividad de ganado ovino que  se mantiene para autoconsumo y subsistencia y malas condiciones para la comercialización.</t>
  </si>
  <si>
    <t>50 familias  del sector rural de Chuquiribamba  disponen de unidades productivas de animales menores y,  20 inician un programa de mejoramiento genético de ganado ovino, hasta diciembre de 2018.</t>
  </si>
  <si>
    <t>50 familias del sector más deprimido de la parroquia no tienen acceso a la producción agricola de valor que permita mejorar sus condiciones de vida</t>
  </si>
  <si>
    <t>50 plantaciones de cacao de al menos 1000 m2 implementado hasta diciembre de 2018</t>
  </si>
  <si>
    <t xml:space="preserve">80 familias del sector  más deprimido de la parroquia Yangana, tienen limitaciones  para el  acceso a alimentos que cubran necesidades nutricionales diarias </t>
  </si>
  <si>
    <t>80  familias disponen de una unidad productiva que provee de animales menores para el consumo familiar semanal desde agosto de 2018</t>
  </si>
  <si>
    <t>A partir del mes 2, se obtienen al menos 5 derivados lacteos, que cumplen con las BPM y salubridad.</t>
  </si>
  <si>
    <t>Transformación y valor agregado  de la producción hortícola de la parroquia Chantaco (II etapa)</t>
  </si>
  <si>
    <t>Apoyo a la producción de cacao (Malacatos)</t>
  </si>
  <si>
    <t>Implementación de una planta artesanal de lácteos en la parroquia de Yangana (Apoyo técnico para la puesta en marcha y sostenibilidad de la planta de lácteos)</t>
  </si>
  <si>
    <t>Ing. Luis Cuje</t>
  </si>
  <si>
    <t>Ing. Mayra Calva</t>
  </si>
  <si>
    <t>INCLUSIÓN ECONOMICA</t>
  </si>
  <si>
    <t>Infraestructura y Vialidad en parroquias rurales del cantón Loja</t>
  </si>
  <si>
    <t>13 parroquias</t>
  </si>
  <si>
    <t>Proyecto "Ruta natural" Gualel</t>
  </si>
  <si>
    <t>Proyecto de capacitación turística Malacatos</t>
  </si>
  <si>
    <t>Repotenciación del Proyecto "Destino Vilcabamba"</t>
  </si>
  <si>
    <t>Intervenir en el mejoramiento de infraestructura y vialidad de las 13 parroquias del cantón Loja</t>
  </si>
  <si>
    <t>Señalización vial</t>
  </si>
  <si>
    <t>Señalética</t>
  </si>
  <si>
    <t>Adecuar la fachada del mercado centro comercial Loja</t>
  </si>
  <si>
    <t>Los valores están contemplados sin incluir IVA.</t>
  </si>
  <si>
    <t>Se requiere iluminación en la cancha e intervención en el área verde.</t>
  </si>
  <si>
    <t>Capacitaciones concluidas al 100%</t>
  </si>
  <si>
    <t>Señalética concluida al 100%</t>
  </si>
  <si>
    <t xml:space="preserve">Malas condiciones de las ventas en las ferias libres del cantón Loja. </t>
  </si>
  <si>
    <t xml:space="preserve">La Comercialización para nuestros pequeños productores es desventajosa, a más de que tienen que trasladarse a la Ciudad, madrugar, tienen que vender todo lo que sacan para justificar su salida y para lograrlo terminan como informales. </t>
  </si>
  <si>
    <t>La Producción Agroecológica ofrece Productos sanos y saludables, libres de fertilizantes y químico. La  Producción agroecológica  es baja y se debe fortalecer, apoyar  e impulsar.</t>
  </si>
  <si>
    <t xml:space="preserve">El 100% de la producción hortícola de la parroquia,  se comercializa sin recibir procesamiento por lo que no gana valor, transfiriéndose la ganancia de la comercialización a los intermediarios. </t>
  </si>
  <si>
    <t>60 productores de la zona de Chantaco comercializan la producción de 5 hortalizas mediante un sistema de valor agregado hasta diciembre de 2018.</t>
  </si>
  <si>
    <t>Fomentar la crianza de animales menores y la piscicultura en las parroquias rurales del cantón Loja (Yangana)</t>
  </si>
  <si>
    <t>La producción láctea de la zona se comercializa en más de un 50% como producto primario</t>
  </si>
  <si>
    <t xml:space="preserve">La ciudad de Loja se encuentra atravesada por tres ríos principales río Zamora, río Malacatos y rio Jipiro los mismos que tienen sus nacederos en un vasto número de torrentes de las diferentes cordilleras de la hoya, que forman más de 20 quebradas, ecosistemas que están constantemente amenazados por su situación geomorfológica inestable y por la expansión demográfica urbana y periurbana. 
Los torrentes y márgenes de protección de las quebradas que conforman el sistema hídrico de la hoya de Loja se encuentran intervenidos por viviendas y como botaderos de basura y escombros afectando sus funciones hidrológicas, de control de la erosión y crecidas; además están fragmentando los corredores biológicos naturales que sirven de conexión entre los ecosistemas de montaña de las partes media y alta de la microcuencas con los del valle aluvial (piedemonte parte baja). La restauración de los márgenes hídricos permitirá recuperar las funciones de protección y conectividad ecológica importantes en el funcionamiento de los torrentes. </t>
  </si>
  <si>
    <t>Fortalecimiento al vivero a través de la dotación de Plantas Frutales</t>
  </si>
  <si>
    <t>Numero de plantas frutales entregadas al vivero de la parroquia Chantaco hasta diciembre del 2018</t>
  </si>
  <si>
    <t>Al final del año 2018 se habrán pavimentado 600m2 de vías</t>
  </si>
  <si>
    <t>Al final del año 2018 se habrán adoquinado  1800m2 de vía</t>
  </si>
  <si>
    <t>Porcentaje de seguridad cubierto a través de este sistema de seguridad perimetral</t>
  </si>
  <si>
    <t>Activación del 100% de los servicios comunicacionales a través de los anillos de fibra óptica implementados</t>
  </si>
  <si>
    <t>100% de obra concluida</t>
  </si>
  <si>
    <t>Ing. Yohnel Ramírez</t>
  </si>
  <si>
    <t>100% de proceso concluido</t>
  </si>
  <si>
    <t>200 mujeres de la parroquia Jimbilla capacitadas a través del proyecto Mujeres y Desarrollo Local, durante el año 2018</t>
  </si>
  <si>
    <t>200 mujeres de la parroquia San Lucas capacitadas a través del proyecto Mujeres y Desarrollo Local, durante el año 2018</t>
  </si>
  <si>
    <t>200 mujeres de la parroquia Santiago capacitadas a través del proyecto Mujeres y Desarrollo Local, durante el año 2018</t>
  </si>
  <si>
    <t>200 mujeres de la parroquia Chuquiribamba capacitadas a través del proyecto Mujeres y Desarrollo Local, durante el año 2018</t>
  </si>
  <si>
    <t>200 mujeres de la parroquia Vilcabamba capacitadas a través del proyecto Mujeres y Desarrollo Local, durante el año 2018</t>
  </si>
  <si>
    <t>200 mujeres de la parroquia Quinara capacitadas a través del proyecto Mujeres y Desarrollo Local, durante el año 2018</t>
  </si>
  <si>
    <t>200 mujeres de la parroquia Gualel capacitadas a través del proyecto Mujeres y Desarrollo Local, durante el año 2018</t>
  </si>
  <si>
    <t>200 mujeres de la parroquia San Pedro capacitadas a través del proyecto Mujeres y Desarrollo Local, durante el año 2018</t>
  </si>
  <si>
    <t>200 mujeres de la parroquia Malacatos capacitadas a través del proyecto Mujeres y Desarrollo Local, durante el año 2018</t>
  </si>
  <si>
    <t>Obras adicionales de agua potable en el área adyacente al proyecto de Regeneración Urbana</t>
  </si>
  <si>
    <t>Obras adicionales de alcantarillado en el área adyacente al proyecto de Regeneración Urbana</t>
  </si>
  <si>
    <t>Ing. Milton Mejía</t>
  </si>
  <si>
    <t>Levantamiento de información de cuencas abastecedoras de agua de la ciudad de Loja</t>
  </si>
  <si>
    <t>Consultoría concluida al 100%</t>
  </si>
  <si>
    <t>Sistema de agua potable del centro parroquial de san Lucas, etapa ii</t>
  </si>
  <si>
    <t>Construcción de sistema de alcantarillado sanitario en barrios Sevilla de oro, Montecristi, san Vicente, primera etapa</t>
  </si>
  <si>
    <t>Construcción del sistema de alcantarillado de las barrios rurales de la parroquia San Pedro de Vilcabamba, I etapa.</t>
  </si>
  <si>
    <t>Centro Histórico</t>
  </si>
  <si>
    <t>Planificación</t>
  </si>
  <si>
    <t>Obras Públicas
Umapal</t>
  </si>
  <si>
    <t>CULMINACIÓN DEL MERCADO DE LA PARROQUIA</t>
  </si>
  <si>
    <t>ESTUDIOS DE COLISEO</t>
  </si>
  <si>
    <t>ESTUDIOS DE CAMAL MUNICIPAL</t>
  </si>
  <si>
    <t>ESTUDIOS DE TERMINAL TERRESTRE</t>
  </si>
  <si>
    <t>REGENERACIÓN URBANA (ADOQUINADO DE LAS CALLES DE LA PARROQUIA)</t>
  </si>
  <si>
    <t>EL CISNE</t>
  </si>
  <si>
    <t>Aporte parroquia</t>
  </si>
  <si>
    <t>Aporte Municipio</t>
  </si>
  <si>
    <t>EQUIPO</t>
  </si>
  <si>
    <t>Parroquia</t>
  </si>
  <si>
    <t>Proyecto</t>
  </si>
  <si>
    <t>Responsable POA 2018</t>
  </si>
  <si>
    <t>Ejecución de Proyecto Regeneración del parque central de Gualel</t>
  </si>
  <si>
    <t>Obras Públicas</t>
  </si>
  <si>
    <t>Umapal</t>
  </si>
  <si>
    <t>Proyecto: mujeres y desarrollo</t>
  </si>
  <si>
    <t>Patronato</t>
  </si>
  <si>
    <t>Proyecto "Ruta natural"</t>
  </si>
  <si>
    <t>GUALEL</t>
  </si>
  <si>
    <t>CONSTRUCCIÓN SEGUNDA ETAPA DEL PARQUE CENTRAL DE LA PARROQUIA</t>
  </si>
  <si>
    <t>AMPLIACIÓN DEL ALCANTARILLADO PLUVIAL, ADOQUINADO  Y READOQUINADO  DE CALLES DEL CENTRO PARROQUIAL</t>
  </si>
  <si>
    <t>PROYECTOS PRODUCTIVOS</t>
  </si>
  <si>
    <t>Gestión Económica</t>
  </si>
  <si>
    <t>PROYECTO MUJERES Y DESARROLLO LOCAL</t>
  </si>
  <si>
    <t>ADECUACIÓN DEL CENTRO DE INTERPRETACIÓN TURÍSTICA (II ETAPA) Y DEL CENTRO CULTURAL G SUAREZ</t>
  </si>
  <si>
    <t>CHUQUIRIBAMBA</t>
  </si>
  <si>
    <t>CONSTRUCCIÓN DE BATERÍA SANITARIA EN UN BARRIO DE LA PARROQUIA CHANTACO</t>
  </si>
  <si>
    <t>ETAPA II ADOQUINADO DE CALLES DEL CENTRO PARROQUIAL</t>
  </si>
  <si>
    <t>CONSTRUCCIÓN DE CUBIERTA DE CANCHA DE USO MÚLTIPLE</t>
  </si>
  <si>
    <t>FORTALECIMIENTO AL VIVERO A TRAVÉS DE LA DOTACIÓN DE PLANTAS FRUTALES</t>
  </si>
  <si>
    <t>ETAPA II DE LA PLANTA DE HORTALIZAS</t>
  </si>
  <si>
    <t>CAMPAMENTOS VACACIONALES</t>
  </si>
  <si>
    <t>CHANTACO</t>
  </si>
  <si>
    <t>PROGRAMA MUJERES Y DESARROLLO LOCAL</t>
  </si>
  <si>
    <t>TAQUIL</t>
  </si>
  <si>
    <t>ESTUDIOS Y CONSTRUCCIÓN DE SISTEMA DE ALCANTARILLADO SANITARIO EN BARRIOS SEVILLA DE ORO, MONTECRISTI, SAN VICENTE, PRIMERA ETAPA</t>
  </si>
  <si>
    <t>ESTUDIOS Y DISEÑOS DEL PARQUE CENTRAL DE LA PARROQUIA</t>
  </si>
  <si>
    <t>CONSTRUCCIÓN DE CANCHA DE USO MÚLTIPLE EN BARRIO MACHALA, ETAPA II</t>
  </si>
  <si>
    <t>CASA MUNICIPAL DE LA PARROQUIA II ETAPA</t>
  </si>
  <si>
    <t>JIMBILLA</t>
  </si>
  <si>
    <t>SAN LUCAS</t>
  </si>
  <si>
    <t>SANTIAGO</t>
  </si>
  <si>
    <t>Apoyo a la dotación de la Cubierta de Cancha de Voly de la ciudad de Malacatos</t>
  </si>
  <si>
    <t>Estudios definitivos para la Regeneración del Parque Central de la parroquia.</t>
  </si>
  <si>
    <t>APOYO A LA PRODUCCIÓN DE CACAO</t>
  </si>
  <si>
    <t>Proyecto de capacitación turística</t>
  </si>
  <si>
    <t>MALACATOS</t>
  </si>
  <si>
    <t>CONSTRUCCIÓN DE LA ETAPA II DE ADOQUINADO DE LAS CALLES CÉNTRICAS DE LA PARROQUIA (GAD CUENTA CON ESTUDIOS)</t>
  </si>
  <si>
    <t>SAN PEDRO DE VILCABAMBA</t>
  </si>
  <si>
    <t>PROGRAMA MUJERES Y DESARROLLO LOCAL -CAMPAMENTOS VACACIONALES</t>
  </si>
  <si>
    <t>REPOTENCIACIÓN DEL PROYECTO "DESTINO VILCABAMBA"</t>
  </si>
  <si>
    <t>VILCABAMBA</t>
  </si>
  <si>
    <t>CONSTRUCCÓN DEL BADÉN EN EL SECTOR HUAHUANGA - ESTUDIO</t>
  </si>
  <si>
    <t>CONSTRUCCIÓN DE ALCANTARILLADO PLUVIAL Y ADOQUINADO DE CALLES EN EL CENTRO PARROQUIAL DE QUINARA</t>
  </si>
  <si>
    <t>POGRAMA MUJERES Y DESARROLLO LOCAL -CAMPAMENTOS VACACIONALES</t>
  </si>
  <si>
    <t>CONSTRUCCIÓN DE ESCENARIO DE COLISEO DE LA PARROQUIA</t>
  </si>
  <si>
    <t>QUINARA</t>
  </si>
  <si>
    <t>REMODELACIÓN DE PARQUE CENTRAL DE YANGANA ETAPA I</t>
  </si>
  <si>
    <t xml:space="preserve">ADOQUINADO DE CALLES EN CENTRO PARROQUIAL </t>
  </si>
  <si>
    <t>INTERVENCIÓN EN IGLESIA ETAPA II</t>
  </si>
  <si>
    <t xml:space="preserve">APOYO A EMPRENDIMIENTO PISCÍCOLA Y AVÍCOLA </t>
  </si>
  <si>
    <t xml:space="preserve">PROCESAMIENTO DE LA BASURA CON FINES DE OBTENER ABONO ORGÁNICO </t>
  </si>
  <si>
    <t>APOYO TÉCNICO MUNICIPAL PARA LA PUESTA EN MARCHA Y SOSTENIBILIDAD DE PLANTA DE LÁCTEOS</t>
  </si>
  <si>
    <t>ESTUDIOS Y DISEÑOS DE FACHADA DE IGLESIA DE COMUNIDADES</t>
  </si>
  <si>
    <t>Inicio (dd/mm/aa)</t>
  </si>
  <si>
    <t>Término (dd/mm/aa)</t>
  </si>
  <si>
    <t>Reemplazo de la red de distribución en la red baja</t>
  </si>
  <si>
    <t>Construcción del colector sanitario y pluvial en la quebrada Peñón del Oeste</t>
  </si>
  <si>
    <t xml:space="preserve">Ciudad de Loja:
Sector El Plateado </t>
  </si>
  <si>
    <t>Ciudad de Loja:
Sector Carigán</t>
  </si>
  <si>
    <t>Puerto Seco Comercial (Recorrido Virtual Zona "B")</t>
  </si>
  <si>
    <t>Construcción de batería sanitaria y cerramiento de cancha en el barrio Jaime Roldós</t>
  </si>
  <si>
    <t>Construcción de cubierta y adecuación del área recreativa del barrio Carigán central</t>
  </si>
  <si>
    <t>Iluminación y adecuación de la cancha de uso múltiple en el barrio san Cayetano bajo</t>
  </si>
  <si>
    <t>Cerramiento en tanques de reserva san Vicente</t>
  </si>
  <si>
    <t>Construcción del cerramiento y adecuación del área verde del barrio Shushuhuayco</t>
  </si>
  <si>
    <t xml:space="preserve">Iluminación, cerramiento y construcción de graderío en cancha en Cdla. julio Ordóñez </t>
  </si>
  <si>
    <t>Construcción de cubierta en glorieta y adecuaciones del área deportiva y batería sanitaria en el parque Bernabé Luis</t>
  </si>
  <si>
    <t>Construcción de cancha de uso múltiple  en Cdla.  ciudad victoria</t>
  </si>
  <si>
    <t>Reconstrucción de área verde en barrio Yahuarcuna</t>
  </si>
  <si>
    <t>Reconstrucción de cancha de básquet en el barrio nueva granada</t>
  </si>
  <si>
    <r>
      <t xml:space="preserve">Fomentar la crianza de animales menores y la piscicultura en las parroquias rurales del cantón Loja </t>
    </r>
    <r>
      <rPr>
        <sz val="10"/>
        <color theme="1"/>
        <rFont val="Arial"/>
        <family val="2"/>
      </rPr>
      <t>(Yangana)</t>
    </r>
  </si>
  <si>
    <t>Planes Maestros de Agua Potable y Alcantarillado</t>
  </si>
  <si>
    <t>Cinco parroquias rurales (Malacatos, Vilcabamba, Gualel, Chuquiribamba y Jimbilla) en el 2016</t>
  </si>
  <si>
    <t>Estudio para generar una ordenanza de contribuciones especiales de mejores.</t>
  </si>
  <si>
    <t>Consultorías</t>
  </si>
  <si>
    <t>Plan de Ordenamiento y Desarrollo Sostenible del Casco Urbano Central de la Ciudad de Loja-Ciclovías</t>
  </si>
  <si>
    <t>Intervencion en el Centro Materno Infantil "Julia Esther González"</t>
  </si>
  <si>
    <t>Remodelación de baterías sanitarias del centro San Jerónimo y centro infantil Mercado Mayorista</t>
  </si>
  <si>
    <t>Construcción de baterías sanitarias y lavanderías de la Estación de Auxilio Terapéutico Juvenil No. 2</t>
  </si>
  <si>
    <t>Reemplazo del colector sanitario en la Av. Manuel Agustín Aguirre entre Brasil y Mercadillo.</t>
  </si>
  <si>
    <t>Plan de Ordenamiento y Desarrollo Sostenible del Casco Urbano Central de la Ciudad de Loja- Implementación de Ciclovías en el casco céntrico de la Ciudad.</t>
  </si>
  <si>
    <t>Plan de Ordenamiento y Desarrollo Sostenible del Casco Urbano Central de la Ciudad de Loja- suministro e instalación de cinco  estaciones de carga inteligente para vehículos eléctricos.</t>
  </si>
  <si>
    <t>Impresión de hojas volantes, flyers, certificados</t>
  </si>
  <si>
    <t>Obras adicionales de agua potable, adyacentes al área de intervención del proyecto de Regeneración Urbana</t>
  </si>
  <si>
    <t>Obras adicionales de alcantarillado, adyacentes al área de intervención del proyecto de Regeneración Urbana</t>
  </si>
  <si>
    <t>Sistema de agua potable del centro parroquial de san Lucas, etapa II</t>
  </si>
  <si>
    <t>Construcción de sistema de alcantarillado sanitario en barrios Sevilla de Oro, Montecristi, San Vicente, Primera Etapa</t>
  </si>
  <si>
    <t>Impresión de hojas volantes, dípticos, lonas, Gigantografías, reproducciones.</t>
  </si>
  <si>
    <t>Recorrido Virtual del PSC Zona B Carigán</t>
  </si>
  <si>
    <t>Capacitación a prestadores de servicio turísticos</t>
  </si>
  <si>
    <t>Organización de ferias Interparroquiales de promoción cultural y turística del cantón Loja</t>
  </si>
  <si>
    <t>Espectáculos Culturales y Sociales</t>
  </si>
  <si>
    <t>Amplificación, decoración, maestro de ceremonias, transporte y logística</t>
  </si>
  <si>
    <t>Mobiliario (Larga duración)</t>
  </si>
  <si>
    <t>Mesas, stand, sillas etc.</t>
  </si>
  <si>
    <t>Adquisición de equipos</t>
  </si>
  <si>
    <t>Edición, Impresión, Reproducción, Publicaciones, Suscripciones, Fotocopiado, Traducción, Empastado, Enmarcación, Serigrafía, Fotografía, Carnetización, Filmación, Imágenes Satelitales y otros elementos</t>
  </si>
  <si>
    <t>Afiches, vallas, volantes etc.</t>
  </si>
  <si>
    <t>Edición, Impresión, Reproducción, Publicaciones, Suscripciones, Fotocopiado, Traducción, Empastado, Enmarcación, Serigrafía, Fotografía, Carnetización, Filmación ,Imágenes Satelitales y otros elementos</t>
  </si>
  <si>
    <t>Anticipos Pagados</t>
  </si>
  <si>
    <t>ANTICIPOS PAGADOS</t>
  </si>
  <si>
    <t>Director de Planifcación</t>
  </si>
  <si>
    <t>Econ. Karla Cueva M.</t>
  </si>
  <si>
    <t>Econ. Jorge Maldonado Q.</t>
  </si>
  <si>
    <t>Econ. Ricardo Pazmiño T.</t>
  </si>
  <si>
    <t xml:space="preserve">Tecnico </t>
  </si>
  <si>
    <t xml:space="preserve">Jefe de Preparación y Elaboración </t>
  </si>
  <si>
    <t>de Proyectos</t>
  </si>
  <si>
    <t xml:space="preserve">                                Econ. Jorge Maldonado Q.</t>
  </si>
  <si>
    <t xml:space="preserve">               Jefe de Preparación y Elaboración de Proyectos</t>
  </si>
  <si>
    <t xml:space="preserve">                                 Econ. Ricardo Pazmiño T.</t>
  </si>
  <si>
    <t xml:space="preserve">                                                      Dr. José Bolívar Castillo V.</t>
  </si>
  <si>
    <t xml:space="preserve">                                                      ALCALDE DEL CANTÓN LOJA</t>
  </si>
  <si>
    <t xml:space="preserve">                                  Director de Planifcación</t>
  </si>
  <si>
    <t xml:space="preserve">   Tecnico de la Jefatura preparación y elaboración de Proyectos </t>
  </si>
  <si>
    <t xml:space="preserve">                      Econ. Karla Cueva M.</t>
  </si>
  <si>
    <t>PROYECTOS GRUPOS DE ATENCIÓN PRIORITARIA</t>
  </si>
  <si>
    <t>Formación Ciudadana</t>
  </si>
  <si>
    <t>Programas Interculturales</t>
  </si>
  <si>
    <t xml:space="preserve">Campamentos vacaciones para niños </t>
  </si>
  <si>
    <t xml:space="preserve">Proyectos de desarrollo local para mujeres en parroquias rurales </t>
  </si>
  <si>
    <t>Equipamiento y capaciones en turismo comunitario</t>
  </si>
  <si>
    <t xml:space="preserve">Generación de empleo </t>
  </si>
  <si>
    <t xml:space="preserve">Mejoramiento de condiciones laborales de betuneros </t>
  </si>
  <si>
    <t>Capacitaciones técnicas</t>
  </si>
  <si>
    <t xml:space="preserve">Construcción, adecuación e iluminación de canchas deportivas y áreas verdes recreacionales </t>
  </si>
  <si>
    <t>Construcción de Baterías sanitarias</t>
  </si>
  <si>
    <t xml:space="preserve">Construcción de escalinatas </t>
  </si>
  <si>
    <t xml:space="preserve">Mantenimiento de casas comunales </t>
  </si>
  <si>
    <t xml:space="preserve">Mujeres y desarrollo local en parroquias rurales </t>
  </si>
  <si>
    <t xml:space="preserve">Campamentos Vacacionales en parroquias rurales </t>
  </si>
  <si>
    <t xml:space="preserve">TOTAL </t>
  </si>
  <si>
    <t>Mercados</t>
  </si>
  <si>
    <t>COMPROMISO</t>
  </si>
  <si>
    <t>DEVENGADO</t>
  </si>
  <si>
    <t>CERTIFICADO</t>
  </si>
  <si>
    <t>Estudio de Paisajismo Y Arquitectura Para El Zoologico Municipal De La Ciudad De Loja</t>
  </si>
  <si>
    <t>Restauración y Reestructuración de Iglesias Patrimoniales de Parroquias del cantón Loja (Intervención Iglesia de Vilcabamba 1era Etapa)</t>
  </si>
  <si>
    <t>Mejoramiento Vial De Parroquias Rurales</t>
  </si>
  <si>
    <t>Regularización ambiental de proyectos y/o actividades del cantón Loja.
(Emisión de permisos, Licencias ambientales)</t>
  </si>
  <si>
    <t>PROYECTOS SIGAD</t>
  </si>
  <si>
    <t>Estudio Geotécnico, Geológico y Geofísico para el puente en la prolongación de la calle Río Jubones</t>
  </si>
  <si>
    <t>Estadio de Vilcabamba</t>
  </si>
  <si>
    <t>Estadio de Vilcambamba</t>
  </si>
  <si>
    <t>Conssultoria para estudio de suelo construcción de la planta Hortícola</t>
  </si>
  <si>
    <t>Transformación y valor agregado prod. Hortícola Chantaco</t>
  </si>
  <si>
    <t>SIGAD</t>
  </si>
  <si>
    <t>Mejoramiento En Pastos Y Ganado Vacuno</t>
  </si>
  <si>
    <t>Crianza Animales Menores Y Piscultura</t>
  </si>
  <si>
    <t>Consultoria Plan Estratégico Para Disminuir Las Ventas Ambulantes En Exteriores De Mercados</t>
  </si>
  <si>
    <t>Otros De Uso Y Consumo De Inversión</t>
  </si>
  <si>
    <t>Festival de las Artes Vivas</t>
  </si>
  <si>
    <t>Construcción del sistema de alcantarillado de las Barrios rurales de la parroquia, I etapa. San pedro de Vilcabamba</t>
  </si>
  <si>
    <t>Adquisición de 100 metros de alcantarilla corrugada de acero galvanizado</t>
  </si>
  <si>
    <t>Estudio geológico y geotécnico para el proyecto implementación del Centro de Acopio solidario "Tocando Corazones"</t>
  </si>
  <si>
    <t>Avance Finan. acumulado al 3er trimestre</t>
  </si>
  <si>
    <t>Intervención en el Centro Infantil Nro. 2 Mercado Centro Comercial</t>
  </si>
  <si>
    <t>Readecuación de la Plaza de Yahuarcuna - Segunda etapa</t>
  </si>
  <si>
    <t>Higiene Ambiental</t>
  </si>
  <si>
    <t>Comedor Municipal Comunitario Centro Sur Alimentando Corazones</t>
  </si>
  <si>
    <t>Componente PDOT</t>
  </si>
  <si>
    <t>Movilidad, conectividad</t>
  </si>
  <si>
    <t>Económico 
Productivo</t>
  </si>
  <si>
    <t>Político Institucional</t>
  </si>
  <si>
    <t>Asentamientos Humanos</t>
  </si>
  <si>
    <t>Social Cultural</t>
  </si>
  <si>
    <t>Movilidad, 
Conectividad</t>
  </si>
  <si>
    <t>Biofísico</t>
  </si>
  <si>
    <t>26.04.2019</t>
  </si>
  <si>
    <t>No existe partida</t>
  </si>
  <si>
    <t>No existe partida presupuestaria</t>
  </si>
  <si>
    <t>Otros Servicios</t>
  </si>
  <si>
    <t>200 mujeres de la parroquia Taquil capacitadas a través del proyecto Mujeres y Desarrollo Local, durante el año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</si>
</sst>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 #,##0.00\ &quot;€&quot;_-;\-* #,##0.00\ &quot;€&quot;_-;_-* &quot;-&quot;??\ &quot;€&quot;_-;_-@_-"/>
    <numFmt numFmtId="165" formatCode="_-* #,##0.00\ _€_-;\-* #,##0.00\ _€_-;_-* &quot;-&quot;??\ _€_-;_-@_-"/>
    <numFmt numFmtId="166" formatCode="_ * #,##0.00_ ;_ * \-#,##0.00_ ;_ * &quot;-&quot;??_ ;_ @_ "/>
    <numFmt numFmtId="167" formatCode="000"/>
    <numFmt numFmtId="168" formatCode="&quot;0.0.00.00&quot;"/>
    <numFmt numFmtId="169" formatCode="_(&quot;$ &quot;* #,##0_);_(&quot;$ &quot;* \(#,##0\);_(&quot;$ &quot;* \-??_);_(@_)"/>
    <numFmt numFmtId="170" formatCode="00"/>
    <numFmt numFmtId="171" formatCode="_(* #,##0.00_);_(* \(#,##0.00\);_(* \-??_);_(@_)"/>
    <numFmt numFmtId="172" formatCode="_(&quot;$ &quot;* #,##0.00_);_(&quot;$ &quot;* \(#,##0.00\);_(&quot;$ &quot;* \-??_);_(@_)"/>
  </numFmts>
  <fonts count="46"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font>
    <font>
      <b/>
      <sz val="11"/>
      <name val="Arial Narrow"/>
      <family val="2"/>
    </font>
    <font>
      <b/>
      <sz val="11"/>
      <color indexed="9"/>
      <name val="Arial Narrow"/>
      <family val="2"/>
    </font>
    <font>
      <sz val="11"/>
      <color indexed="8"/>
      <name val="Calibri"/>
      <family val="2"/>
    </font>
    <font>
      <b/>
      <sz val="16"/>
      <color indexed="8"/>
      <name val="Calibri"/>
      <family val="2"/>
    </font>
    <font>
      <b/>
      <sz val="9"/>
      <name val="Arial Narrow"/>
      <family val="2"/>
    </font>
    <font>
      <b/>
      <sz val="10"/>
      <name val="Arial"/>
      <family val="2"/>
    </font>
    <font>
      <sz val="11"/>
      <name val="Arial"/>
      <family val="2"/>
    </font>
    <font>
      <sz val="11"/>
      <color theme="1"/>
      <name val="Arial"/>
      <family val="2"/>
    </font>
    <font>
      <b/>
      <sz val="9"/>
      <color indexed="81"/>
      <name val="Tahoma"/>
      <family val="2"/>
    </font>
    <font>
      <b/>
      <sz val="8"/>
      <color indexed="81"/>
      <name val="Tahoma"/>
      <family val="2"/>
    </font>
    <font>
      <b/>
      <sz val="10"/>
      <name val="Arial Narrow"/>
      <family val="2"/>
    </font>
    <font>
      <b/>
      <sz val="11"/>
      <color theme="1"/>
      <name val="Calibri"/>
      <family val="2"/>
      <scheme val="minor"/>
    </font>
    <font>
      <b/>
      <sz val="20"/>
      <color indexed="8"/>
      <name val="Calibri"/>
      <family val="2"/>
    </font>
    <font>
      <b/>
      <sz val="12"/>
      <name val="Arial Narrow"/>
      <family val="2"/>
    </font>
    <font>
      <b/>
      <sz val="11"/>
      <color indexed="8"/>
      <name val="Calibri"/>
      <family val="2"/>
    </font>
    <font>
      <sz val="10"/>
      <color theme="1"/>
      <name val="Arial"/>
      <family val="2"/>
    </font>
    <font>
      <sz val="10"/>
      <color indexed="8"/>
      <name val="Arial"/>
      <family val="2"/>
    </font>
    <font>
      <b/>
      <sz val="10"/>
      <color indexed="8"/>
      <name val="Arial"/>
      <family val="2"/>
    </font>
    <font>
      <sz val="9"/>
      <color indexed="8"/>
      <name val="Calibri"/>
      <family val="2"/>
    </font>
    <font>
      <b/>
      <sz val="10"/>
      <color theme="0" tint="-4.9989318521683403E-2"/>
      <name val="Arial"/>
      <family val="2"/>
    </font>
    <font>
      <sz val="10"/>
      <color theme="0" tint="-4.9989318521683403E-2"/>
      <name val="Arial"/>
      <family val="2"/>
    </font>
    <font>
      <b/>
      <sz val="10"/>
      <color theme="0"/>
      <name val="Arial"/>
      <family val="2"/>
    </font>
    <font>
      <sz val="14"/>
      <color theme="1"/>
      <name val="Calibri"/>
      <family val="2"/>
      <scheme val="minor"/>
    </font>
    <font>
      <b/>
      <sz val="16"/>
      <color indexed="8"/>
      <name val="Arial"/>
      <family val="2"/>
    </font>
    <font>
      <b/>
      <sz val="20"/>
      <color indexed="8"/>
      <name val="Arial"/>
      <family val="2"/>
    </font>
    <font>
      <b/>
      <sz val="14"/>
      <name val="Arial"/>
      <family val="2"/>
    </font>
    <font>
      <b/>
      <sz val="14"/>
      <color indexed="8"/>
      <name val="Calibri"/>
      <family val="2"/>
    </font>
    <font>
      <sz val="10"/>
      <color indexed="8"/>
      <name val="Calibri"/>
      <family val="2"/>
    </font>
    <font>
      <sz val="10"/>
      <color rgb="FF000000"/>
      <name val="Arial"/>
      <family val="2"/>
    </font>
    <font>
      <sz val="10"/>
      <color rgb="FF000000"/>
      <name val="Calibri"/>
      <family val="2"/>
    </font>
    <font>
      <b/>
      <sz val="10"/>
      <color theme="1"/>
      <name val="Arial"/>
      <family val="2"/>
    </font>
    <font>
      <b/>
      <sz val="10"/>
      <color rgb="FF000000"/>
      <name val="Arial"/>
      <family val="2"/>
    </font>
    <font>
      <sz val="11"/>
      <color theme="1"/>
      <name val="Calibri"/>
      <family val="2"/>
    </font>
    <font>
      <sz val="10"/>
      <color rgb="FFFF0000"/>
      <name val="Arial"/>
      <family val="2"/>
    </font>
    <font>
      <sz val="9"/>
      <color rgb="FFFF0000"/>
      <name val="Calibri"/>
      <family val="2"/>
    </font>
    <font>
      <b/>
      <sz val="12"/>
      <color theme="1"/>
      <name val="Arial"/>
      <family val="2"/>
    </font>
    <font>
      <b/>
      <sz val="14"/>
      <color theme="1"/>
      <name val="Calibri"/>
      <family val="2"/>
      <scheme val="minor"/>
    </font>
    <font>
      <b/>
      <sz val="11"/>
      <color theme="1"/>
      <name val="Arial"/>
      <family val="2"/>
    </font>
    <font>
      <b/>
      <sz val="12"/>
      <color theme="1"/>
      <name val="Calibri"/>
      <family val="2"/>
      <scheme val="minor"/>
    </font>
    <font>
      <sz val="12"/>
      <color theme="1"/>
      <name val="Arial"/>
      <family val="2"/>
    </font>
    <font>
      <b/>
      <sz val="9"/>
      <color theme="0"/>
      <name val="Arial"/>
      <family val="2"/>
    </font>
    <font>
      <sz val="11"/>
      <color rgb="FFFF0000"/>
      <name val="Calibri"/>
      <family val="2"/>
      <scheme val="minor"/>
    </font>
  </fonts>
  <fills count="88">
    <fill>
      <patternFill patternType="none"/>
    </fill>
    <fill>
      <patternFill patternType="gray125"/>
    </fill>
    <fill>
      <patternFill patternType="solid">
        <fgColor rgb="FFFFFFCC"/>
      </patternFill>
    </fill>
    <fill>
      <patternFill patternType="solid">
        <fgColor theme="4"/>
      </patternFill>
    </fill>
    <fill>
      <patternFill patternType="solid">
        <fgColor theme="9"/>
      </patternFill>
    </fill>
    <fill>
      <patternFill patternType="solid">
        <fgColor indexed="22"/>
        <bgColor indexed="31"/>
      </patternFill>
    </fill>
    <fill>
      <patternFill patternType="solid">
        <fgColor indexed="44"/>
        <bgColor indexed="31"/>
      </patternFill>
    </fill>
    <fill>
      <patternFill patternType="solid">
        <fgColor theme="3"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tint="0.39997558519241921"/>
        <bgColor indexed="31"/>
      </patternFill>
    </fill>
    <fill>
      <patternFill patternType="solid">
        <fgColor theme="9" tint="0.79998168889431442"/>
        <bgColor indexed="64"/>
      </patternFill>
    </fill>
    <fill>
      <patternFill patternType="solid">
        <fgColor theme="9" tint="0.79998168889431442"/>
        <bgColor indexed="9"/>
      </patternFill>
    </fill>
    <fill>
      <patternFill patternType="solid">
        <fgColor indexed="49"/>
        <bgColor indexed="38"/>
      </patternFill>
    </fill>
    <fill>
      <patternFill patternType="solid">
        <fgColor indexed="51"/>
        <bgColor indexed="13"/>
      </patternFill>
    </fill>
    <fill>
      <patternFill patternType="solid">
        <fgColor indexed="53"/>
        <bgColor indexed="19"/>
      </patternFill>
    </fill>
    <fill>
      <patternFill patternType="solid">
        <fgColor indexed="43"/>
        <bgColor indexed="26"/>
      </patternFill>
    </fill>
    <fill>
      <patternFill patternType="solid">
        <fgColor theme="0"/>
        <bgColor indexed="64"/>
      </patternFill>
    </fill>
    <fill>
      <patternFill patternType="solid">
        <fgColor indexed="9"/>
        <bgColor indexed="41"/>
      </patternFill>
    </fill>
    <fill>
      <patternFill patternType="solid">
        <fgColor theme="0"/>
        <bgColor indexed="41"/>
      </patternFill>
    </fill>
    <fill>
      <patternFill patternType="solid">
        <fgColor theme="0"/>
        <bgColor indexed="9"/>
      </patternFill>
    </fill>
    <fill>
      <patternFill patternType="solid">
        <fgColor theme="5" tint="-0.249977111117893"/>
        <bgColor indexed="64"/>
      </patternFill>
    </fill>
    <fill>
      <patternFill patternType="solid">
        <fgColor theme="9" tint="-0.249977111117893"/>
        <bgColor indexed="64"/>
      </patternFill>
    </fill>
    <fill>
      <patternFill patternType="solid">
        <fgColor indexed="9"/>
        <bgColor indexed="26"/>
      </patternFill>
    </fill>
    <fill>
      <patternFill patternType="solid">
        <fgColor theme="5" tint="-0.249977111117893"/>
        <bgColor indexed="41"/>
      </patternFill>
    </fill>
    <fill>
      <patternFill patternType="solid">
        <fgColor indexed="13"/>
        <bgColor indexed="51"/>
      </patternFill>
    </fill>
    <fill>
      <patternFill patternType="solid">
        <fgColor theme="0"/>
        <bgColor indexed="24"/>
      </patternFill>
    </fill>
    <fill>
      <patternFill patternType="solid">
        <fgColor rgb="FFFFC000"/>
        <bgColor indexed="64"/>
      </patternFill>
    </fill>
    <fill>
      <patternFill patternType="solid">
        <fgColor rgb="FFFFFF00"/>
        <bgColor indexed="64"/>
      </patternFill>
    </fill>
    <fill>
      <patternFill patternType="solid">
        <fgColor rgb="FFFFFF00"/>
        <bgColor indexed="9"/>
      </patternFill>
    </fill>
    <fill>
      <patternFill patternType="solid">
        <fgColor rgb="FFE2EFDA"/>
        <bgColor rgb="FF000000"/>
      </patternFill>
    </fill>
    <fill>
      <patternFill patternType="solid">
        <fgColor rgb="FFE2EFDA"/>
        <bgColor rgb="FFFFFFFF"/>
      </patternFill>
    </fill>
    <fill>
      <patternFill patternType="solid">
        <fgColor theme="0" tint="-0.249977111117893"/>
        <bgColor indexed="64"/>
      </patternFill>
    </fill>
    <fill>
      <patternFill patternType="solid">
        <fgColor rgb="FFFFFFFF"/>
        <bgColor rgb="FFFFFFFF"/>
      </patternFill>
    </fill>
    <fill>
      <patternFill patternType="solid">
        <fgColor rgb="FFFFFFFF"/>
        <bgColor rgb="FFCCFFFF"/>
      </patternFill>
    </fill>
    <fill>
      <patternFill patternType="solid">
        <fgColor rgb="FFFFFFFF"/>
        <bgColor rgb="FF000000"/>
      </patternFill>
    </fill>
    <fill>
      <patternFill patternType="solid">
        <fgColor theme="8" tint="-0.249977111117893"/>
        <bgColor indexed="56"/>
      </patternFill>
    </fill>
    <fill>
      <patternFill patternType="solid">
        <fgColor theme="8" tint="0.59999389629810485"/>
        <bgColor indexed="64"/>
      </patternFill>
    </fill>
    <fill>
      <patternFill patternType="solid">
        <fgColor theme="7" tint="0.79998168889431442"/>
        <bgColor rgb="FF000000"/>
      </patternFill>
    </fill>
    <fill>
      <patternFill patternType="solid">
        <fgColor theme="4" tint="0.79998168889431442"/>
        <bgColor indexed="64"/>
      </patternFill>
    </fill>
    <fill>
      <patternFill patternType="solid">
        <fgColor theme="4" tint="0.79998168889431442"/>
        <bgColor rgb="FF000000"/>
      </patternFill>
    </fill>
    <fill>
      <patternFill patternType="solid">
        <fgColor rgb="FFFFFFFF"/>
        <bgColor rgb="FF9999FF"/>
      </patternFill>
    </fill>
    <fill>
      <patternFill patternType="solid">
        <fgColor theme="9" tint="0.79998168889431442"/>
        <bgColor rgb="FFFFFFFF"/>
      </patternFill>
    </fill>
    <fill>
      <patternFill patternType="solid">
        <fgColor theme="9" tint="0.79998168889431442"/>
        <bgColor rgb="FF000000"/>
      </patternFill>
    </fill>
    <fill>
      <patternFill patternType="solid">
        <fgColor theme="9" tint="0.59999389629810485"/>
        <bgColor rgb="FF000000"/>
      </patternFill>
    </fill>
    <fill>
      <patternFill patternType="solid">
        <fgColor theme="9" tint="0.79998168889431442"/>
        <bgColor indexed="41"/>
      </patternFill>
    </fill>
    <fill>
      <patternFill patternType="solid">
        <fgColor theme="9" tint="0.59999389629810485"/>
        <bgColor indexed="64"/>
      </patternFill>
    </fill>
    <fill>
      <patternFill patternType="solid">
        <fgColor theme="2" tint="-0.249977111117893"/>
        <bgColor indexed="64"/>
      </patternFill>
    </fill>
    <fill>
      <patternFill patternType="solid">
        <fgColor rgb="FFFFFFFF"/>
        <bgColor rgb="FFFFFFCC"/>
      </patternFill>
    </fill>
    <fill>
      <patternFill patternType="solid">
        <fgColor rgb="FF66FFCC"/>
        <bgColor indexed="64"/>
      </patternFill>
    </fill>
    <fill>
      <patternFill patternType="solid">
        <fgColor theme="0" tint="-4.9989318521683403E-2"/>
        <bgColor indexed="64"/>
      </patternFill>
    </fill>
    <fill>
      <patternFill patternType="solid">
        <fgColor rgb="FFFF99FF"/>
        <bgColor rgb="FF000000"/>
      </patternFill>
    </fill>
    <fill>
      <patternFill patternType="solid">
        <fgColor rgb="FFFF99FF"/>
        <bgColor indexed="64"/>
      </patternFill>
    </fill>
    <fill>
      <patternFill patternType="solid">
        <fgColor rgb="FF92D050"/>
        <bgColor indexed="64"/>
      </patternFill>
    </fill>
    <fill>
      <patternFill patternType="solid">
        <fgColor theme="4" tint="0.39997558519241921"/>
        <bgColor indexed="64"/>
      </patternFill>
    </fill>
    <fill>
      <patternFill patternType="solid">
        <fgColor rgb="FF61D6FF"/>
        <bgColor indexed="64"/>
      </patternFill>
    </fill>
    <fill>
      <patternFill patternType="solid">
        <fgColor rgb="FFC6D886"/>
        <bgColor indexed="64"/>
      </patternFill>
    </fill>
    <fill>
      <patternFill patternType="solid">
        <fgColor rgb="FF99CCFF"/>
        <bgColor indexed="64"/>
      </patternFill>
    </fill>
    <fill>
      <patternFill patternType="solid">
        <fgColor rgb="FF99CCFF"/>
        <bgColor rgb="FF000000"/>
      </patternFill>
    </fill>
    <fill>
      <patternFill patternType="solid">
        <fgColor rgb="FFCCFFFF"/>
        <bgColor rgb="FF000000"/>
      </patternFill>
    </fill>
    <fill>
      <patternFill patternType="solid">
        <fgColor rgb="FFCCFFFF"/>
        <bgColor rgb="FFFFFFFF"/>
      </patternFill>
    </fill>
    <fill>
      <patternFill patternType="solid">
        <fgColor theme="7" tint="0.59999389629810485"/>
        <bgColor indexed="64"/>
      </patternFill>
    </fill>
    <fill>
      <patternFill patternType="solid">
        <fgColor theme="7" tint="0.59999389629810485"/>
        <bgColor indexed="41"/>
      </patternFill>
    </fill>
    <fill>
      <patternFill patternType="solid">
        <fgColor theme="7" tint="0.59999389629810485"/>
        <bgColor rgb="FF000000"/>
      </patternFill>
    </fill>
    <fill>
      <patternFill patternType="solid">
        <fgColor theme="7" tint="0.59999389629810485"/>
        <bgColor rgb="FF9999FF"/>
      </patternFill>
    </fill>
    <fill>
      <patternFill patternType="solid">
        <fgColor theme="2" tint="-9.9978637043366805E-2"/>
        <bgColor rgb="FF000000"/>
      </patternFill>
    </fill>
    <fill>
      <patternFill patternType="solid">
        <fgColor rgb="FFFFCC99"/>
        <bgColor rgb="FF000000"/>
      </patternFill>
    </fill>
    <fill>
      <patternFill patternType="solid">
        <fgColor rgb="FFFFD9FF"/>
        <bgColor indexed="64"/>
      </patternFill>
    </fill>
    <fill>
      <patternFill patternType="solid">
        <fgColor rgb="FFDBE2B8"/>
        <bgColor indexed="64"/>
      </patternFill>
    </fill>
    <fill>
      <patternFill patternType="solid">
        <fgColor rgb="FFDBE2B8"/>
        <bgColor rgb="FF000000"/>
      </patternFill>
    </fill>
    <fill>
      <patternFill patternType="solid">
        <fgColor rgb="FF9966FF"/>
        <bgColor indexed="64"/>
      </patternFill>
    </fill>
    <fill>
      <patternFill patternType="solid">
        <fgColor rgb="FF9BC2E6"/>
        <bgColor rgb="FF000000"/>
      </patternFill>
    </fill>
    <fill>
      <patternFill patternType="solid">
        <fgColor rgb="FF9966FF"/>
        <bgColor rgb="FF000000"/>
      </patternFill>
    </fill>
    <fill>
      <patternFill patternType="solid">
        <fgColor theme="0" tint="-0.14999847407452621"/>
        <bgColor indexed="64"/>
      </patternFill>
    </fill>
    <fill>
      <patternFill patternType="solid">
        <fgColor rgb="FFFF3300"/>
        <bgColor indexed="64"/>
      </patternFill>
    </fill>
    <fill>
      <patternFill patternType="solid">
        <fgColor rgb="FFFF3300"/>
        <bgColor rgb="FF000000"/>
      </patternFill>
    </fill>
    <fill>
      <patternFill patternType="solid">
        <fgColor theme="9"/>
        <bgColor indexed="64"/>
      </patternFill>
    </fill>
    <fill>
      <patternFill patternType="solid">
        <fgColor rgb="FFFFFF00"/>
        <bgColor rgb="FF000000"/>
      </patternFill>
    </fill>
    <fill>
      <patternFill patternType="solid">
        <fgColor theme="4" tint="0.39997558519241921"/>
        <bgColor rgb="FF000000"/>
      </patternFill>
    </fill>
    <fill>
      <patternFill patternType="solid">
        <fgColor theme="9"/>
        <bgColor rgb="FF000000"/>
      </patternFill>
    </fill>
    <fill>
      <patternFill patternType="solid">
        <fgColor theme="5" tint="-0.249977111117893"/>
        <bgColor rgb="FF000000"/>
      </patternFill>
    </fill>
    <fill>
      <patternFill patternType="solid">
        <fgColor theme="9" tint="0.79998168889431442"/>
        <bgColor rgb="FFCCFFFF"/>
      </patternFill>
    </fill>
    <fill>
      <patternFill patternType="solid">
        <fgColor theme="1"/>
        <bgColor indexed="64"/>
      </patternFill>
    </fill>
    <fill>
      <patternFill patternType="solid">
        <fgColor rgb="FF00B0F0"/>
        <bgColor rgb="FF000000"/>
      </patternFill>
    </fill>
    <fill>
      <patternFill patternType="solid">
        <fgColor theme="7"/>
        <bgColor indexed="64"/>
      </patternFill>
    </fill>
    <fill>
      <patternFill patternType="solid">
        <fgColor theme="6"/>
        <bgColor indexed="64"/>
      </patternFill>
    </fill>
    <fill>
      <patternFill patternType="solid">
        <fgColor theme="7" tint="-0.249977111117893"/>
        <bgColor indexed="64"/>
      </patternFill>
    </fill>
  </fills>
  <borders count="96">
    <border>
      <left/>
      <right/>
      <top/>
      <bottom/>
      <diagonal/>
    </border>
    <border>
      <left style="thin">
        <color rgb="FFB2B2B2"/>
      </left>
      <right style="thin">
        <color rgb="FFB2B2B2"/>
      </right>
      <top style="thin">
        <color rgb="FFB2B2B2"/>
      </top>
      <bottom style="thin">
        <color rgb="FFB2B2B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top/>
      <bottom style="medium">
        <color indexed="8"/>
      </bottom>
      <diagonal/>
    </border>
    <border>
      <left/>
      <right/>
      <top style="medium">
        <color indexed="8"/>
      </top>
      <bottom style="medium">
        <color indexed="8"/>
      </bottom>
      <diagonal/>
    </border>
    <border>
      <left style="thin">
        <color indexed="64"/>
      </left>
      <right/>
      <top style="medium">
        <color indexed="8"/>
      </top>
      <bottom style="medium">
        <color indexed="8"/>
      </bottom>
      <diagonal/>
    </border>
    <border>
      <left/>
      <right/>
      <top style="medium">
        <color indexed="8"/>
      </top>
      <bottom/>
      <diagonal/>
    </border>
    <border>
      <left style="thin">
        <color indexed="64"/>
      </left>
      <right/>
      <top style="medium">
        <color indexed="8"/>
      </top>
      <bottom/>
      <diagonal/>
    </border>
    <border>
      <left style="thin">
        <color indexed="59"/>
      </left>
      <right style="thin">
        <color indexed="59"/>
      </right>
      <top style="thin">
        <color indexed="59"/>
      </top>
      <bottom style="thin">
        <color indexed="59"/>
      </bottom>
      <diagonal/>
    </border>
    <border>
      <left/>
      <right style="thin">
        <color indexed="59"/>
      </right>
      <top style="thin">
        <color indexed="59"/>
      </top>
      <bottom style="thin">
        <color indexed="5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auto="1"/>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thin">
        <color indexed="59"/>
      </left>
      <right style="thin">
        <color indexed="59"/>
      </right>
      <top style="thin">
        <color indexed="59"/>
      </top>
      <bottom style="thin">
        <color indexed="59"/>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333300"/>
      </left>
      <right style="thin">
        <color rgb="FF333300"/>
      </right>
      <top style="thin">
        <color rgb="FF333300"/>
      </top>
      <bottom style="thin">
        <color rgb="FF333300"/>
      </bottom>
      <diagonal/>
    </border>
    <border>
      <left/>
      <right style="thin">
        <color rgb="FF333300"/>
      </right>
      <top style="thin">
        <color rgb="FF333300"/>
      </top>
      <bottom style="thin">
        <color rgb="FF333300"/>
      </bottom>
      <diagonal/>
    </border>
    <border>
      <left style="thin">
        <color indexed="64"/>
      </left>
      <right style="thin">
        <color indexed="64"/>
      </right>
      <top style="thin">
        <color indexed="64"/>
      </top>
      <bottom/>
      <diagonal/>
    </border>
    <border>
      <left style="thin">
        <color auto="1"/>
      </left>
      <right style="thin">
        <color auto="1"/>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59"/>
      </left>
      <right style="thin">
        <color indexed="59"/>
      </right>
      <top style="thin">
        <color indexed="59"/>
      </top>
      <bottom style="thin">
        <color indexed="59"/>
      </bottom>
      <diagonal/>
    </border>
    <border>
      <left/>
      <right style="thin">
        <color indexed="59"/>
      </right>
      <top style="thin">
        <color indexed="59"/>
      </top>
      <bottom style="thin">
        <color indexed="59"/>
      </bottom>
      <diagonal/>
    </border>
    <border>
      <left style="thin">
        <color indexed="59"/>
      </left>
      <right/>
      <top style="thin">
        <color indexed="59"/>
      </top>
      <bottom style="thin">
        <color indexed="59"/>
      </bottom>
      <diagonal/>
    </border>
    <border>
      <left/>
      <right style="thin">
        <color theme="9" tint="-0.499984740745262"/>
      </right>
      <top style="thin">
        <color theme="9" tint="-0.499984740745262"/>
      </top>
      <bottom/>
      <diagonal/>
    </border>
    <border>
      <left/>
      <right style="thin">
        <color theme="9" tint="-0.499984740745262"/>
      </right>
      <top style="thin">
        <color theme="9" tint="-0.499984740745262"/>
      </top>
      <bottom style="thin">
        <color theme="9" tint="-0.499984740745262"/>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9" tint="-0.499984740745262"/>
      </left>
      <right style="thin">
        <color theme="9" tint="-0.499984740745262"/>
      </right>
      <top style="thin">
        <color theme="9" tint="-0.499984740745262"/>
      </top>
      <bottom style="thin">
        <color theme="9" tint="-0.499984740745262"/>
      </bottom>
      <diagonal/>
    </border>
    <border>
      <left style="thin">
        <color indexed="64"/>
      </left>
      <right/>
      <top style="medium">
        <color indexed="64"/>
      </top>
      <bottom/>
      <diagonal/>
    </border>
    <border>
      <left style="thin">
        <color indexed="64"/>
      </left>
      <right/>
      <top/>
      <bottom style="medium">
        <color indexed="64"/>
      </bottom>
      <diagonal/>
    </border>
    <border>
      <left style="thin">
        <color rgb="FF375623"/>
      </left>
      <right style="thin">
        <color rgb="FF375623"/>
      </right>
      <top style="thin">
        <color rgb="FF375623"/>
      </top>
      <bottom style="thin">
        <color rgb="FF375623"/>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auto="1"/>
      </left>
      <right/>
      <top/>
      <bottom style="thin">
        <color auto="1"/>
      </bottom>
      <diagonal/>
    </border>
    <border>
      <left/>
      <right style="thin">
        <color indexed="64"/>
      </right>
      <top style="thin">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theme="9" tint="-0.499984740745262"/>
      </left>
      <right style="thin">
        <color theme="9" tint="-0.499984740745262"/>
      </right>
      <top style="thin">
        <color theme="9" tint="-0.499984740745262"/>
      </top>
      <bottom/>
      <diagonal/>
    </border>
    <border>
      <left/>
      <right style="thin">
        <color auto="1"/>
      </right>
      <top style="thin">
        <color theme="9" tint="-0.49998474074526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medium">
        <color indexed="64"/>
      </left>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165" fontId="1" fillId="0" borderId="0" applyFont="0" applyFill="0" applyBorder="0" applyAlignment="0" applyProtection="0"/>
    <xf numFmtId="0" fontId="1" fillId="2" borderId="1" applyNumberFormat="0" applyFont="0" applyAlignment="0" applyProtection="0"/>
    <xf numFmtId="0" fontId="2" fillId="3" borderId="0" applyNumberFormat="0" applyBorder="0" applyAlignment="0" applyProtection="0"/>
    <xf numFmtId="0" fontId="2" fillId="4" borderId="0" applyNumberFormat="0" applyBorder="0" applyAlignment="0" applyProtection="0"/>
    <xf numFmtId="0" fontId="3" fillId="0" borderId="0"/>
    <xf numFmtId="0" fontId="6" fillId="0" borderId="0"/>
    <xf numFmtId="43" fontId="1" fillId="0" borderId="0" applyFont="0" applyFill="0" applyBorder="0" applyAlignment="0" applyProtection="0"/>
    <xf numFmtId="168" fontId="6" fillId="0" borderId="0" applyFill="0" applyBorder="0" applyAlignment="0" applyProtection="0"/>
    <xf numFmtId="170" fontId="1" fillId="0" borderId="0" applyFont="0" applyFill="0" applyBorder="0" applyAlignment="0" applyProtection="0"/>
    <xf numFmtId="171" fontId="6" fillId="0" borderId="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1371">
    <xf numFmtId="0" fontId="0" fillId="0" borderId="0" xfId="0"/>
    <xf numFmtId="0" fontId="6" fillId="0" borderId="0" xfId="6"/>
    <xf numFmtId="0" fontId="9" fillId="0" borderId="0" xfId="0" applyFont="1" applyFill="1" applyAlignment="1">
      <alignment vertical="center"/>
    </xf>
    <xf numFmtId="0" fontId="11" fillId="0" borderId="0" xfId="0" applyFont="1" applyFill="1" applyAlignment="1">
      <alignment vertical="center"/>
    </xf>
    <xf numFmtId="167" fontId="3" fillId="13" borderId="8" xfId="5" applyNumberFormat="1" applyFont="1" applyFill="1" applyBorder="1" applyAlignment="1">
      <alignment horizontal="center" vertical="center" wrapText="1"/>
    </xf>
    <xf numFmtId="0" fontId="17" fillId="14" borderId="12" xfId="5" applyFont="1" applyFill="1" applyBorder="1" applyAlignment="1">
      <alignment vertical="center" wrapText="1"/>
    </xf>
    <xf numFmtId="0" fontId="17" fillId="14" borderId="13" xfId="5" applyFont="1" applyFill="1" applyBorder="1" applyAlignment="1">
      <alignment vertical="center" wrapText="1"/>
    </xf>
    <xf numFmtId="0" fontId="18" fillId="15" borderId="14" xfId="6" applyFont="1" applyFill="1" applyBorder="1" applyAlignment="1">
      <alignment vertical="center" wrapText="1"/>
    </xf>
    <xf numFmtId="0" fontId="18" fillId="15" borderId="15" xfId="6" applyFont="1" applyFill="1" applyBorder="1" applyAlignment="1">
      <alignment vertical="center" wrapText="1"/>
    </xf>
    <xf numFmtId="0" fontId="19" fillId="18" borderId="9" xfId="0" applyFont="1" applyFill="1" applyBorder="1" applyAlignment="1">
      <alignment horizontal="left" vertical="center" wrapText="1"/>
    </xf>
    <xf numFmtId="43" fontId="3" fillId="20" borderId="9" xfId="7" applyFont="1" applyFill="1" applyBorder="1" applyAlignment="1">
      <alignment horizontal="right" vertical="center" wrapText="1"/>
    </xf>
    <xf numFmtId="171" fontId="3" fillId="24" borderId="16" xfId="10" applyFont="1" applyFill="1" applyBorder="1" applyAlignment="1" applyProtection="1">
      <alignment vertical="center" wrapText="1"/>
    </xf>
    <xf numFmtId="43" fontId="24" fillId="25" borderId="9" xfId="7" applyFont="1" applyFill="1" applyBorder="1" applyAlignment="1">
      <alignment vertical="top" wrapText="1"/>
    </xf>
    <xf numFmtId="43" fontId="20" fillId="0" borderId="18" xfId="7" applyFont="1" applyBorder="1" applyAlignment="1">
      <alignment vertical="center" wrapText="1"/>
    </xf>
    <xf numFmtId="43" fontId="24" fillId="25" borderId="18" xfId="7" applyFont="1" applyFill="1" applyBorder="1" applyAlignment="1">
      <alignment horizontal="left" vertical="center" wrapText="1"/>
    </xf>
    <xf numFmtId="43" fontId="24" fillId="22" borderId="18" xfId="7" applyFont="1" applyFill="1" applyBorder="1" applyAlignment="1">
      <alignment horizontal="left" vertical="center" wrapText="1"/>
    </xf>
    <xf numFmtId="43" fontId="3" fillId="19" borderId="18" xfId="7" applyFont="1" applyFill="1" applyBorder="1" applyAlignment="1">
      <alignment vertical="center" wrapText="1"/>
    </xf>
    <xf numFmtId="0" fontId="25" fillId="25" borderId="18" xfId="5" applyFont="1" applyFill="1" applyBorder="1" applyAlignment="1">
      <alignment vertical="top" wrapText="1"/>
    </xf>
    <xf numFmtId="43" fontId="25" fillId="25" borderId="18" xfId="7" applyFont="1" applyFill="1" applyBorder="1" applyAlignment="1">
      <alignment vertical="top" wrapText="1"/>
    </xf>
    <xf numFmtId="172" fontId="9" fillId="26" borderId="18" xfId="8" applyNumberFormat="1" applyFont="1" applyFill="1" applyBorder="1" applyAlignment="1" applyProtection="1">
      <alignment horizontal="center" vertical="top" wrapText="1"/>
    </xf>
    <xf numFmtId="43" fontId="9" fillId="26" borderId="18" xfId="7" applyFont="1" applyFill="1" applyBorder="1" applyAlignment="1" applyProtection="1">
      <alignment horizontal="right" vertical="top" wrapText="1"/>
    </xf>
    <xf numFmtId="0" fontId="26" fillId="0" borderId="0" xfId="0" applyFont="1"/>
    <xf numFmtId="0" fontId="0" fillId="0" borderId="0" xfId="0" applyAlignment="1">
      <alignment horizontal="left"/>
    </xf>
    <xf numFmtId="0" fontId="26" fillId="0" borderId="0" xfId="0" applyFont="1" applyAlignment="1">
      <alignment horizontal="left"/>
    </xf>
    <xf numFmtId="0" fontId="3" fillId="21" borderId="18" xfId="5" applyFont="1" applyFill="1" applyBorder="1" applyAlignment="1">
      <alignment horizontal="left" vertical="center" wrapText="1"/>
    </xf>
    <xf numFmtId="0" fontId="21" fillId="23" borderId="6" xfId="6" applyFont="1" applyFill="1" applyBorder="1" applyAlignment="1">
      <alignment horizontal="center" vertical="top"/>
    </xf>
    <xf numFmtId="0" fontId="21" fillId="23" borderId="7" xfId="6" applyFont="1" applyFill="1" applyBorder="1" applyAlignment="1">
      <alignment horizontal="center" vertical="top"/>
    </xf>
    <xf numFmtId="0" fontId="21" fillId="23" borderId="7" xfId="6" applyFont="1" applyFill="1" applyBorder="1" applyAlignment="1">
      <alignment horizontal="left" vertical="top"/>
    </xf>
    <xf numFmtId="0" fontId="21" fillId="23" borderId="8" xfId="6" applyFont="1" applyFill="1" applyBorder="1" applyAlignment="1">
      <alignment horizontal="center" vertical="top"/>
    </xf>
    <xf numFmtId="43" fontId="3" fillId="20" borderId="9" xfId="7" applyFont="1" applyFill="1" applyBorder="1" applyAlignment="1">
      <alignment vertical="center" wrapText="1"/>
    </xf>
    <xf numFmtId="169" fontId="3" fillId="27" borderId="9" xfId="8" applyNumberFormat="1" applyFont="1" applyFill="1" applyBorder="1" applyAlignment="1" applyProtection="1">
      <alignment vertical="center" wrapText="1"/>
    </xf>
    <xf numFmtId="0" fontId="3" fillId="21" borderId="9" xfId="5" applyFont="1" applyFill="1" applyBorder="1" applyAlignment="1">
      <alignment vertical="center" wrapText="1"/>
    </xf>
    <xf numFmtId="0" fontId="4" fillId="5" borderId="3" xfId="5" applyFont="1" applyFill="1" applyBorder="1" applyAlignment="1">
      <alignment horizontal="center" vertical="center" wrapText="1"/>
    </xf>
    <xf numFmtId="0" fontId="4" fillId="5" borderId="3" xfId="5" applyFont="1" applyFill="1" applyBorder="1" applyAlignment="1">
      <alignment horizontal="center" vertical="center" wrapText="1" readingOrder="1"/>
    </xf>
    <xf numFmtId="167" fontId="3" fillId="13" borderId="20" xfId="5" applyNumberFormat="1" applyFont="1" applyFill="1" applyBorder="1" applyAlignment="1">
      <alignment horizontal="center" vertical="center" wrapText="1"/>
    </xf>
    <xf numFmtId="0" fontId="0" fillId="12" borderId="18" xfId="0" applyFill="1" applyBorder="1" applyAlignment="1">
      <alignment horizontal="center" vertical="center"/>
    </xf>
    <xf numFmtId="2" fontId="0" fillId="12" borderId="18" xfId="0" applyNumberFormat="1" applyFill="1" applyBorder="1" applyAlignment="1">
      <alignment horizontal="center" vertical="center"/>
    </xf>
    <xf numFmtId="167" fontId="3" fillId="13" borderId="21" xfId="5" applyNumberFormat="1" applyFont="1" applyFill="1" applyBorder="1" applyAlignment="1">
      <alignment horizontal="center" vertical="center" wrapText="1"/>
    </xf>
    <xf numFmtId="0" fontId="0" fillId="29" borderId="2" xfId="0" applyFill="1" applyBorder="1" applyAlignment="1">
      <alignment vertical="center" wrapText="1"/>
    </xf>
    <xf numFmtId="167" fontId="3" fillId="30" borderId="22" xfId="5" applyNumberFormat="1" applyFont="1" applyFill="1" applyBorder="1" applyAlignment="1">
      <alignment horizontal="center" vertical="center" wrapText="1"/>
    </xf>
    <xf numFmtId="0" fontId="0" fillId="29" borderId="3" xfId="0" applyFill="1" applyBorder="1" applyAlignment="1">
      <alignment vertical="center"/>
    </xf>
    <xf numFmtId="0" fontId="0" fillId="29" borderId="3" xfId="0" applyFill="1" applyBorder="1" applyAlignment="1">
      <alignment vertical="center" wrapText="1"/>
    </xf>
    <xf numFmtId="4" fontId="0" fillId="29" borderId="3" xfId="0" applyNumberFormat="1" applyFill="1" applyBorder="1" applyAlignment="1">
      <alignment horizontal="center" vertical="center"/>
    </xf>
    <xf numFmtId="0" fontId="0" fillId="29" borderId="3" xfId="0" applyFill="1" applyBorder="1" applyAlignment="1">
      <alignment horizontal="center" vertical="center"/>
    </xf>
    <xf numFmtId="2" fontId="0" fillId="29" borderId="3" xfId="0" applyNumberFormat="1" applyFill="1" applyBorder="1" applyAlignment="1">
      <alignment horizontal="center" vertical="center"/>
    </xf>
    <xf numFmtId="4" fontId="0" fillId="29" borderId="3" xfId="0" applyNumberFormat="1" applyFill="1" applyBorder="1" applyAlignment="1">
      <alignment vertical="center"/>
    </xf>
    <xf numFmtId="0" fontId="0" fillId="29" borderId="3" xfId="0" applyFill="1" applyBorder="1" applyAlignment="1">
      <alignment horizontal="center" vertical="center" wrapText="1"/>
    </xf>
    <xf numFmtId="14" fontId="0" fillId="29" borderId="3" xfId="0" applyNumberFormat="1" applyFill="1" applyBorder="1" applyAlignment="1">
      <alignment horizontal="center" vertical="center"/>
    </xf>
    <xf numFmtId="0" fontId="0" fillId="12" borderId="5" xfId="0" applyFill="1" applyBorder="1"/>
    <xf numFmtId="167" fontId="3" fillId="13" borderId="23" xfId="5" applyNumberFormat="1" applyFont="1" applyFill="1" applyBorder="1" applyAlignment="1">
      <alignment horizontal="center" vertical="center" wrapText="1"/>
    </xf>
    <xf numFmtId="0" fontId="0" fillId="29" borderId="2" xfId="0" applyFill="1" applyBorder="1"/>
    <xf numFmtId="0" fontId="0" fillId="29" borderId="3" xfId="0" applyFill="1" applyBorder="1"/>
    <xf numFmtId="167" fontId="3" fillId="32" borderId="20" xfId="5" applyNumberFormat="1" applyFont="1" applyFill="1" applyBorder="1" applyAlignment="1">
      <alignment horizontal="center" vertical="center" wrapText="1"/>
    </xf>
    <xf numFmtId="43" fontId="3" fillId="19" borderId="18" xfId="7" applyFont="1" applyFill="1" applyBorder="1" applyAlignment="1">
      <alignment horizontal="center" vertical="center" wrapText="1"/>
    </xf>
    <xf numFmtId="43" fontId="3" fillId="0" borderId="18" xfId="7" applyFont="1" applyBorder="1" applyAlignment="1">
      <alignment horizontal="center" vertical="center" wrapText="1"/>
    </xf>
    <xf numFmtId="0" fontId="3" fillId="18" borderId="18" xfId="0" applyFont="1" applyFill="1" applyBorder="1" applyAlignment="1">
      <alignment horizontal="left" vertical="center" wrapText="1"/>
    </xf>
    <xf numFmtId="0" fontId="3" fillId="18" borderId="18" xfId="0" applyFont="1" applyFill="1" applyBorder="1" applyAlignment="1">
      <alignment vertical="center" wrapText="1"/>
    </xf>
    <xf numFmtId="43" fontId="21" fillId="0" borderId="18" xfId="7" applyFont="1" applyBorder="1" applyAlignment="1">
      <alignment horizontal="right" vertical="center" wrapText="1"/>
    </xf>
    <xf numFmtId="0" fontId="3" fillId="19" borderId="18" xfId="5" applyFont="1" applyFill="1" applyBorder="1" applyAlignment="1">
      <alignment horizontal="left" vertical="top" wrapText="1"/>
    </xf>
    <xf numFmtId="4" fontId="20" fillId="0" borderId="18" xfId="6" applyNumberFormat="1" applyFont="1" applyBorder="1" applyAlignment="1">
      <alignment horizontal="right" vertical="center" wrapText="1"/>
    </xf>
    <xf numFmtId="0" fontId="19" fillId="18" borderId="18" xfId="0" applyFont="1" applyFill="1" applyBorder="1" applyAlignment="1">
      <alignment horizontal="left" vertical="center" wrapText="1"/>
    </xf>
    <xf numFmtId="0" fontId="0" fillId="12" borderId="24" xfId="0" applyFill="1" applyBorder="1" applyAlignment="1">
      <alignment horizontal="center" vertical="center"/>
    </xf>
    <xf numFmtId="2" fontId="0" fillId="12" borderId="24" xfId="0" applyNumberFormat="1" applyFill="1" applyBorder="1" applyAlignment="1">
      <alignment horizontal="center" vertical="center"/>
    </xf>
    <xf numFmtId="43" fontId="20" fillId="0" borderId="18" xfId="7" applyFont="1" applyBorder="1" applyAlignment="1">
      <alignment horizontal="right" vertical="center" wrapText="1"/>
    </xf>
    <xf numFmtId="0" fontId="18" fillId="17" borderId="5" xfId="0" applyFont="1" applyFill="1" applyBorder="1" applyAlignment="1">
      <alignment horizontal="center" vertical="center" wrapText="1"/>
    </xf>
    <xf numFmtId="0" fontId="4" fillId="17" borderId="5" xfId="5" applyFont="1" applyFill="1" applyBorder="1" applyAlignment="1">
      <alignment horizontal="center" vertical="center" wrapText="1"/>
    </xf>
    <xf numFmtId="0" fontId="14" fillId="17" borderId="5" xfId="5" applyFont="1" applyFill="1" applyBorder="1" applyAlignment="1">
      <alignment horizontal="center" vertical="center" wrapText="1"/>
    </xf>
    <xf numFmtId="43" fontId="20" fillId="0" borderId="26" xfId="7" applyFont="1" applyBorder="1" applyAlignment="1">
      <alignment vertical="center" wrapText="1"/>
    </xf>
    <xf numFmtId="0" fontId="21" fillId="23" borderId="27" xfId="6" applyFont="1" applyFill="1" applyBorder="1" applyAlignment="1">
      <alignment horizontal="center" vertical="top"/>
    </xf>
    <xf numFmtId="0" fontId="21" fillId="23" borderId="28" xfId="6" applyFont="1" applyFill="1" applyBorder="1" applyAlignment="1">
      <alignment horizontal="center" vertical="top"/>
    </xf>
    <xf numFmtId="0" fontId="21" fillId="23" borderId="28" xfId="6" applyFont="1" applyFill="1" applyBorder="1" applyAlignment="1">
      <alignment horizontal="left" vertical="top"/>
    </xf>
    <xf numFmtId="0" fontId="21" fillId="23" borderId="21" xfId="6" applyFont="1" applyFill="1" applyBorder="1" applyAlignment="1">
      <alignment horizontal="center" vertical="top"/>
    </xf>
    <xf numFmtId="0" fontId="19" fillId="18" borderId="26" xfId="0" applyFont="1" applyFill="1" applyBorder="1" applyAlignment="1">
      <alignment wrapText="1"/>
    </xf>
    <xf numFmtId="0" fontId="3" fillId="21" borderId="26" xfId="5" applyFont="1" applyFill="1" applyBorder="1" applyAlignment="1">
      <alignment horizontal="left" vertical="center" wrapText="1"/>
    </xf>
    <xf numFmtId="43" fontId="3" fillId="0" borderId="26" xfId="7" applyFont="1" applyFill="1" applyBorder="1" applyAlignment="1">
      <alignment horizontal="left" wrapText="1"/>
    </xf>
    <xf numFmtId="43" fontId="3" fillId="19" borderId="26" xfId="7" applyFont="1" applyFill="1" applyBorder="1" applyAlignment="1">
      <alignment horizontal="left" wrapText="1"/>
    </xf>
    <xf numFmtId="0" fontId="20" fillId="0" borderId="26" xfId="0" applyFont="1" applyBorder="1" applyAlignment="1">
      <alignment horizontal="left" wrapText="1"/>
    </xf>
    <xf numFmtId="43" fontId="3" fillId="19" borderId="26" xfId="7" applyFont="1" applyFill="1" applyBorder="1" applyAlignment="1">
      <alignment vertical="center" wrapText="1"/>
    </xf>
    <xf numFmtId="43" fontId="9" fillId="19" borderId="26" xfId="7" applyFont="1" applyFill="1" applyBorder="1" applyAlignment="1">
      <alignment vertical="center" wrapText="1"/>
    </xf>
    <xf numFmtId="43" fontId="23" fillId="22" borderId="18" xfId="7" applyFont="1" applyFill="1" applyBorder="1" applyAlignment="1">
      <alignment horizontal="left" vertical="center" wrapText="1"/>
    </xf>
    <xf numFmtId="0" fontId="30" fillId="0" borderId="0" xfId="6" applyFont="1"/>
    <xf numFmtId="0" fontId="20" fillId="0" borderId="20" xfId="5" applyFont="1" applyBorder="1" applyAlignment="1">
      <alignment horizontal="left" vertical="center" wrapText="1"/>
    </xf>
    <xf numFmtId="43" fontId="3" fillId="19" borderId="20" xfId="7" applyFont="1" applyFill="1" applyBorder="1" applyAlignment="1">
      <alignment horizontal="left" vertical="center" wrapText="1"/>
    </xf>
    <xf numFmtId="0" fontId="3" fillId="19" borderId="18" xfId="5" applyFont="1" applyFill="1" applyBorder="1" applyAlignment="1">
      <alignment horizontal="left" vertical="center" wrapText="1"/>
    </xf>
    <xf numFmtId="0" fontId="19" fillId="0" borderId="18" xfId="0" applyFont="1" applyBorder="1" applyAlignment="1">
      <alignment horizontal="left" vertical="center" wrapText="1"/>
    </xf>
    <xf numFmtId="0" fontId="20" fillId="0" borderId="18" xfId="0" applyFont="1" applyBorder="1" applyAlignment="1">
      <alignment horizontal="left" vertical="top" wrapText="1"/>
    </xf>
    <xf numFmtId="0" fontId="19" fillId="0" borderId="5" xfId="0" applyFont="1" applyBorder="1" applyAlignment="1">
      <alignment horizontal="left" vertical="center" wrapText="1"/>
    </xf>
    <xf numFmtId="43" fontId="20" fillId="0" borderId="18" xfId="7" applyFont="1" applyBorder="1" applyAlignment="1">
      <alignment horizontal="center" vertical="center" wrapText="1"/>
    </xf>
    <xf numFmtId="43" fontId="3" fillId="19" borderId="18" xfId="7" applyFont="1" applyFill="1" applyBorder="1" applyAlignment="1">
      <alignment horizontal="left" vertical="center" wrapText="1"/>
    </xf>
    <xf numFmtId="2" fontId="19" fillId="0" borderId="18" xfId="0" applyNumberFormat="1" applyFont="1" applyFill="1" applyBorder="1" applyAlignment="1">
      <alignment horizontal="left" vertical="top" wrapText="1"/>
    </xf>
    <xf numFmtId="169" fontId="3" fillId="0" borderId="18" xfId="8" applyNumberFormat="1" applyFont="1" applyFill="1" applyBorder="1" applyAlignment="1" applyProtection="1">
      <alignment horizontal="left" vertical="top" wrapText="1"/>
    </xf>
    <xf numFmtId="43" fontId="20" fillId="18" borderId="32" xfId="7" applyFont="1" applyFill="1" applyBorder="1" applyAlignment="1">
      <alignment horizontal="center" vertical="center" wrapText="1"/>
    </xf>
    <xf numFmtId="43" fontId="20" fillId="18" borderId="18" xfId="7" applyFont="1" applyFill="1" applyBorder="1" applyAlignment="1">
      <alignment horizontal="center" vertical="center" wrapText="1"/>
    </xf>
    <xf numFmtId="0" fontId="20" fillId="0" borderId="18" xfId="5" applyFont="1" applyBorder="1" applyAlignment="1">
      <alignment horizontal="left" vertical="top" wrapText="1"/>
    </xf>
    <xf numFmtId="4" fontId="20" fillId="18" borderId="18" xfId="5" applyNumberFormat="1" applyFont="1" applyFill="1" applyBorder="1" applyAlignment="1">
      <alignment horizontal="right" vertical="center" wrapText="1"/>
    </xf>
    <xf numFmtId="43" fontId="20" fillId="18" borderId="18" xfId="7" applyFont="1" applyFill="1" applyBorder="1" applyAlignment="1">
      <alignment horizontal="right" vertical="center" wrapText="1"/>
    </xf>
    <xf numFmtId="4" fontId="31" fillId="18" borderId="18" xfId="5" applyNumberFormat="1" applyFont="1" applyFill="1" applyBorder="1" applyAlignment="1">
      <alignment horizontal="right" vertical="center"/>
    </xf>
    <xf numFmtId="4" fontId="31" fillId="18" borderId="18" xfId="5" applyNumberFormat="1" applyFont="1" applyFill="1" applyBorder="1" applyAlignment="1">
      <alignment horizontal="right" vertical="center" wrapText="1"/>
    </xf>
    <xf numFmtId="2" fontId="19" fillId="0" borderId="20" xfId="0" applyNumberFormat="1" applyFont="1" applyFill="1" applyBorder="1" applyAlignment="1">
      <alignment horizontal="left" vertical="top" wrapText="1"/>
    </xf>
    <xf numFmtId="0" fontId="19" fillId="0" borderId="28" xfId="0" applyFont="1" applyBorder="1" applyAlignment="1">
      <alignment horizontal="left" vertical="center" wrapText="1"/>
    </xf>
    <xf numFmtId="43" fontId="3" fillId="0" borderId="18" xfId="7" applyFont="1" applyFill="1" applyBorder="1" applyAlignment="1">
      <alignment horizontal="left" vertical="center" wrapText="1"/>
    </xf>
    <xf numFmtId="0" fontId="32" fillId="0" borderId="20" xfId="5" applyFont="1" applyFill="1" applyBorder="1" applyAlignment="1">
      <alignment horizontal="left" vertical="center" wrapText="1"/>
    </xf>
    <xf numFmtId="43" fontId="3" fillId="35" borderId="20" xfId="1" applyNumberFormat="1" applyFont="1" applyFill="1" applyBorder="1" applyAlignment="1">
      <alignment horizontal="left" vertical="center" wrapText="1"/>
    </xf>
    <xf numFmtId="0" fontId="3" fillId="35" borderId="18" xfId="5" applyFont="1" applyFill="1" applyBorder="1" applyAlignment="1">
      <alignment horizontal="left" vertical="center" wrapText="1"/>
    </xf>
    <xf numFmtId="0" fontId="32" fillId="0" borderId="18" xfId="0" applyFont="1" applyFill="1" applyBorder="1" applyAlignment="1">
      <alignment horizontal="left" vertical="center" wrapText="1"/>
    </xf>
    <xf numFmtId="0" fontId="32" fillId="0" borderId="18" xfId="0" applyFont="1" applyFill="1" applyBorder="1" applyAlignment="1">
      <alignment horizontal="left" vertical="top" wrapText="1"/>
    </xf>
    <xf numFmtId="0" fontId="32" fillId="0" borderId="5" xfId="0" applyFont="1" applyFill="1" applyBorder="1" applyAlignment="1">
      <alignment horizontal="left" vertical="center" wrapText="1"/>
    </xf>
    <xf numFmtId="43" fontId="32" fillId="0" borderId="18" xfId="1" applyNumberFormat="1" applyFont="1" applyFill="1" applyBorder="1" applyAlignment="1">
      <alignment horizontal="center" vertical="center" wrapText="1"/>
    </xf>
    <xf numFmtId="0" fontId="32" fillId="0" borderId="18" xfId="5" applyFont="1" applyFill="1" applyBorder="1" applyAlignment="1">
      <alignment horizontal="left" vertical="top" wrapText="1"/>
    </xf>
    <xf numFmtId="0" fontId="3" fillId="35" borderId="18" xfId="5" applyFont="1" applyFill="1" applyBorder="1" applyAlignment="1">
      <alignment horizontal="left" vertical="top" wrapText="1"/>
    </xf>
    <xf numFmtId="43" fontId="3" fillId="35" borderId="18" xfId="1" applyNumberFormat="1" applyFont="1" applyFill="1" applyBorder="1" applyAlignment="1">
      <alignment horizontal="center" vertical="center" wrapText="1"/>
    </xf>
    <xf numFmtId="43" fontId="3" fillId="35" borderId="18" xfId="1" applyNumberFormat="1" applyFont="1" applyFill="1" applyBorder="1" applyAlignment="1">
      <alignment horizontal="left" vertical="center" wrapText="1"/>
    </xf>
    <xf numFmtId="2" fontId="32" fillId="0" borderId="18" xfId="0" applyNumberFormat="1" applyFont="1" applyFill="1" applyBorder="1" applyAlignment="1">
      <alignment horizontal="left" vertical="top" wrapText="1"/>
    </xf>
    <xf numFmtId="43" fontId="3" fillId="35" borderId="18" xfId="1" applyNumberFormat="1" applyFont="1" applyFill="1" applyBorder="1" applyAlignment="1">
      <alignment vertical="center" wrapText="1"/>
    </xf>
    <xf numFmtId="2" fontId="32" fillId="0" borderId="20" xfId="0" applyNumberFormat="1" applyFont="1" applyFill="1" applyBorder="1" applyAlignment="1">
      <alignment horizontal="left" vertical="top" wrapText="1"/>
    </xf>
    <xf numFmtId="0" fontId="32" fillId="0" borderId="28" xfId="0" applyFont="1" applyFill="1" applyBorder="1" applyAlignment="1">
      <alignment horizontal="left" vertical="center" wrapText="1"/>
    </xf>
    <xf numFmtId="0" fontId="32" fillId="0" borderId="26" xfId="0" applyFont="1" applyFill="1" applyBorder="1" applyAlignment="1">
      <alignment horizontal="left" vertical="top" wrapText="1"/>
    </xf>
    <xf numFmtId="43" fontId="3" fillId="35" borderId="19" xfId="1" applyNumberFormat="1" applyFont="1" applyFill="1" applyBorder="1" applyAlignment="1">
      <alignment vertical="center" wrapText="1"/>
    </xf>
    <xf numFmtId="43" fontId="3" fillId="35" borderId="19" xfId="1" applyNumberFormat="1" applyFont="1" applyFill="1" applyBorder="1" applyAlignment="1">
      <alignment horizontal="center" vertical="center" wrapText="1"/>
    </xf>
    <xf numFmtId="43" fontId="3" fillId="0" borderId="18" xfId="1" applyNumberFormat="1" applyFont="1" applyFill="1" applyBorder="1" applyAlignment="1">
      <alignment horizontal="left" vertical="center" wrapText="1"/>
    </xf>
    <xf numFmtId="4" fontId="33" fillId="36" borderId="18" xfId="5" applyNumberFormat="1" applyFont="1" applyFill="1" applyBorder="1" applyAlignment="1">
      <alignment vertical="center" wrapText="1"/>
    </xf>
    <xf numFmtId="0" fontId="19" fillId="12" borderId="10" xfId="0" applyFont="1" applyFill="1" applyBorder="1" applyAlignment="1">
      <alignment vertical="center" wrapText="1"/>
    </xf>
    <xf numFmtId="0" fontId="19" fillId="12" borderId="10" xfId="0" applyFont="1" applyFill="1" applyBorder="1" applyAlignment="1">
      <alignment vertical="center"/>
    </xf>
    <xf numFmtId="0" fontId="19" fillId="12" borderId="10" xfId="0" applyFont="1" applyFill="1" applyBorder="1" applyAlignment="1">
      <alignment horizontal="center" vertical="center"/>
    </xf>
    <xf numFmtId="4" fontId="19" fillId="12" borderId="10" xfId="0" applyNumberFormat="1" applyFont="1" applyFill="1" applyBorder="1" applyAlignment="1">
      <alignment horizontal="right" vertical="center"/>
    </xf>
    <xf numFmtId="2" fontId="19" fillId="12" borderId="10" xfId="0" applyNumberFormat="1" applyFont="1" applyFill="1" applyBorder="1" applyAlignment="1">
      <alignment horizontal="center" vertical="center"/>
    </xf>
    <xf numFmtId="4" fontId="19" fillId="12" borderId="10" xfId="0" applyNumberFormat="1" applyFont="1" applyFill="1" applyBorder="1" applyAlignment="1">
      <alignment vertical="center"/>
    </xf>
    <xf numFmtId="0" fontId="19" fillId="12" borderId="10" xfId="0" applyFont="1" applyFill="1" applyBorder="1" applyAlignment="1">
      <alignment horizontal="center" vertical="center" wrapText="1"/>
    </xf>
    <xf numFmtId="14" fontId="19" fillId="12" borderId="10" xfId="0" applyNumberFormat="1" applyFont="1" applyFill="1" applyBorder="1" applyAlignment="1">
      <alignment horizontal="center" vertical="center"/>
    </xf>
    <xf numFmtId="0" fontId="19" fillId="0" borderId="0" xfId="0" applyFont="1"/>
    <xf numFmtId="0" fontId="19" fillId="31" borderId="18" xfId="0" applyFont="1" applyFill="1" applyBorder="1" applyAlignment="1">
      <alignment horizontal="left" vertical="center" wrapText="1"/>
    </xf>
    <xf numFmtId="0" fontId="19" fillId="31" borderId="18" xfId="0" applyFont="1" applyFill="1" applyBorder="1" applyAlignment="1">
      <alignment horizontal="center" vertical="center" wrapText="1"/>
    </xf>
    <xf numFmtId="4" fontId="19" fillId="31" borderId="18" xfId="0" applyNumberFormat="1" applyFont="1" applyFill="1" applyBorder="1" applyAlignment="1">
      <alignment horizontal="center" vertical="center" wrapText="1"/>
    </xf>
    <xf numFmtId="14" fontId="19" fillId="31" borderId="18" xfId="0" applyNumberFormat="1" applyFont="1" applyFill="1" applyBorder="1" applyAlignment="1">
      <alignment horizontal="center" vertical="center" wrapText="1"/>
    </xf>
    <xf numFmtId="4" fontId="19" fillId="31" borderId="18" xfId="0" applyNumberFormat="1" applyFont="1" applyFill="1" applyBorder="1" applyAlignment="1">
      <alignment horizontal="right" vertical="center" wrapText="1"/>
    </xf>
    <xf numFmtId="0" fontId="19" fillId="12" borderId="5" xfId="0" applyFont="1" applyFill="1" applyBorder="1" applyAlignment="1">
      <alignment horizontal="left" vertical="center"/>
    </xf>
    <xf numFmtId="0" fontId="19" fillId="12" borderId="5" xfId="0" applyFont="1" applyFill="1" applyBorder="1"/>
    <xf numFmtId="0" fontId="19" fillId="12" borderId="5" xfId="0" applyFont="1" applyFill="1" applyBorder="1" applyAlignment="1">
      <alignment vertical="center" wrapText="1"/>
    </xf>
    <xf numFmtId="0" fontId="19" fillId="12" borderId="5" xfId="0" applyFont="1" applyFill="1" applyBorder="1" applyAlignment="1">
      <alignment horizontal="center" vertical="center"/>
    </xf>
    <xf numFmtId="4" fontId="19" fillId="12" borderId="5" xfId="0" applyNumberFormat="1" applyFont="1" applyFill="1" applyBorder="1" applyAlignment="1">
      <alignment vertical="center"/>
    </xf>
    <xf numFmtId="2" fontId="19" fillId="12" borderId="5" xfId="0" applyNumberFormat="1" applyFont="1" applyFill="1" applyBorder="1" applyAlignment="1">
      <alignment horizontal="center" vertical="center"/>
    </xf>
    <xf numFmtId="4" fontId="19" fillId="12" borderId="5" xfId="0" applyNumberFormat="1" applyFont="1" applyFill="1" applyBorder="1" applyAlignment="1">
      <alignment horizontal="right" vertical="center"/>
    </xf>
    <xf numFmtId="0" fontId="5" fillId="37" borderId="3" xfId="5" applyFont="1" applyFill="1" applyBorder="1" applyAlignment="1">
      <alignment horizontal="center" vertical="center" wrapText="1"/>
    </xf>
    <xf numFmtId="4" fontId="19" fillId="38" borderId="5" xfId="0" applyNumberFormat="1" applyFont="1" applyFill="1" applyBorder="1" applyAlignment="1">
      <alignment horizontal="right" vertical="center"/>
    </xf>
    <xf numFmtId="4" fontId="19" fillId="10" borderId="5" xfId="0" applyNumberFormat="1" applyFont="1" applyFill="1" applyBorder="1" applyAlignment="1">
      <alignment horizontal="right" vertical="center"/>
    </xf>
    <xf numFmtId="2" fontId="0" fillId="12" borderId="26" xfId="0" applyNumberFormat="1" applyFill="1" applyBorder="1" applyAlignment="1">
      <alignment horizontal="center" vertical="center"/>
    </xf>
    <xf numFmtId="0" fontId="0" fillId="12" borderId="18" xfId="0" applyFill="1" applyBorder="1"/>
    <xf numFmtId="4" fontId="4" fillId="5" borderId="33" xfId="5" applyNumberFormat="1" applyFont="1" applyFill="1" applyBorder="1" applyAlignment="1">
      <alignment horizontal="center" vertical="center" wrapText="1"/>
    </xf>
    <xf numFmtId="0" fontId="19" fillId="12" borderId="10" xfId="0" applyFont="1" applyFill="1" applyBorder="1" applyAlignment="1">
      <alignment horizontal="left" vertical="center"/>
    </xf>
    <xf numFmtId="0" fontId="19" fillId="12" borderId="10" xfId="0" applyFont="1" applyFill="1" applyBorder="1"/>
    <xf numFmtId="4" fontId="19" fillId="38" borderId="10" xfId="0" applyNumberFormat="1" applyFont="1" applyFill="1" applyBorder="1" applyAlignment="1">
      <alignment horizontal="right" vertical="center"/>
    </xf>
    <xf numFmtId="4" fontId="19" fillId="10" borderId="10" xfId="0" applyNumberFormat="1" applyFont="1" applyFill="1" applyBorder="1" applyAlignment="1">
      <alignment horizontal="right" vertical="center"/>
    </xf>
    <xf numFmtId="0" fontId="8" fillId="5" borderId="3" xfId="5" applyFont="1" applyFill="1" applyBorder="1" applyAlignment="1">
      <alignment horizontal="center" vertical="center" wrapText="1"/>
    </xf>
    <xf numFmtId="0" fontId="4" fillId="5" borderId="3" xfId="5" applyFont="1" applyFill="1" applyBorder="1" applyAlignment="1">
      <alignment vertical="center"/>
    </xf>
    <xf numFmtId="0" fontId="4" fillId="11" borderId="3" xfId="5" applyFont="1" applyFill="1" applyBorder="1" applyAlignment="1">
      <alignment horizontal="center" vertical="center" wrapText="1"/>
    </xf>
    <xf numFmtId="0" fontId="14" fillId="5" borderId="3" xfId="5" applyFont="1" applyFill="1" applyBorder="1" applyAlignment="1">
      <alignment horizontal="center" vertical="center" wrapText="1"/>
    </xf>
    <xf numFmtId="0" fontId="4" fillId="5" borderId="3" xfId="5" applyFont="1" applyFill="1" applyBorder="1" applyAlignment="1">
      <alignment horizontal="left" vertical="center" wrapText="1"/>
    </xf>
    <xf numFmtId="2" fontId="19" fillId="12" borderId="18" xfId="0" applyNumberFormat="1" applyFont="1" applyFill="1" applyBorder="1" applyAlignment="1">
      <alignment horizontal="center" vertical="center"/>
    </xf>
    <xf numFmtId="4" fontId="19" fillId="12" borderId="18" xfId="0" applyNumberFormat="1" applyFont="1" applyFill="1" applyBorder="1" applyAlignment="1">
      <alignment horizontal="right" vertical="center"/>
    </xf>
    <xf numFmtId="14" fontId="19" fillId="12" borderId="5" xfId="0" applyNumberFormat="1" applyFont="1" applyFill="1" applyBorder="1" applyAlignment="1">
      <alignment horizontal="center" vertical="center"/>
    </xf>
    <xf numFmtId="4" fontId="19" fillId="39" borderId="5" xfId="0" applyNumberFormat="1" applyFont="1" applyFill="1" applyBorder="1" applyAlignment="1">
      <alignment vertical="center"/>
    </xf>
    <xf numFmtId="4" fontId="32" fillId="39" borderId="5" xfId="0" applyNumberFormat="1" applyFont="1" applyFill="1" applyBorder="1" applyAlignment="1">
      <alignment vertical="center" wrapText="1"/>
    </xf>
    <xf numFmtId="0" fontId="19" fillId="29" borderId="2" xfId="0" applyFont="1" applyFill="1" applyBorder="1" applyAlignment="1">
      <alignment horizontal="left" vertical="center"/>
    </xf>
    <xf numFmtId="0" fontId="19" fillId="29" borderId="36" xfId="0" applyFont="1" applyFill="1" applyBorder="1"/>
    <xf numFmtId="0" fontId="14" fillId="5" borderId="37" xfId="5" applyFont="1" applyFill="1" applyBorder="1" applyAlignment="1">
      <alignment horizontal="center" vertical="center" wrapText="1"/>
    </xf>
    <xf numFmtId="4" fontId="32" fillId="39" borderId="27" xfId="0" applyNumberFormat="1" applyFont="1" applyFill="1" applyBorder="1" applyAlignment="1">
      <alignment vertical="center" wrapText="1"/>
    </xf>
    <xf numFmtId="0" fontId="19" fillId="29" borderId="37" xfId="0" applyFont="1" applyFill="1" applyBorder="1"/>
    <xf numFmtId="4" fontId="19" fillId="29" borderId="36" xfId="0" applyNumberFormat="1" applyFont="1" applyFill="1" applyBorder="1" applyAlignment="1">
      <alignment vertical="center"/>
    </xf>
    <xf numFmtId="4" fontId="34" fillId="29" borderId="36" xfId="0" applyNumberFormat="1" applyFont="1" applyFill="1" applyBorder="1" applyAlignment="1">
      <alignment vertical="center"/>
    </xf>
    <xf numFmtId="0" fontId="3" fillId="29" borderId="3" xfId="2" applyFont="1" applyFill="1" applyBorder="1" applyAlignment="1">
      <alignment horizontal="left" vertical="center" wrapText="1"/>
    </xf>
    <xf numFmtId="49" fontId="3" fillId="29" borderId="3" xfId="3" applyNumberFormat="1" applyFont="1" applyFill="1" applyBorder="1" applyAlignment="1">
      <alignment vertical="center"/>
    </xf>
    <xf numFmtId="49" fontId="3" fillId="29" borderId="3" xfId="3" applyNumberFormat="1" applyFont="1" applyFill="1" applyBorder="1" applyAlignment="1">
      <alignment horizontal="justify" vertical="center"/>
    </xf>
    <xf numFmtId="2" fontId="3" fillId="29" borderId="3" xfId="3" applyNumberFormat="1" applyFont="1" applyFill="1" applyBorder="1" applyAlignment="1">
      <alignment horizontal="justify" vertical="center"/>
    </xf>
    <xf numFmtId="4" fontId="19" fillId="29" borderId="3" xfId="0" applyNumberFormat="1" applyFont="1" applyFill="1" applyBorder="1" applyAlignment="1">
      <alignment horizontal="right" vertical="center"/>
    </xf>
    <xf numFmtId="0" fontId="19" fillId="29" borderId="3" xfId="0" applyFont="1" applyFill="1" applyBorder="1" applyAlignment="1">
      <alignment horizontal="center" vertical="center" wrapText="1"/>
    </xf>
    <xf numFmtId="4" fontId="34" fillId="29" borderId="36" xfId="0" applyNumberFormat="1" applyFont="1" applyFill="1" applyBorder="1"/>
    <xf numFmtId="0" fontId="3" fillId="35" borderId="9" xfId="5" applyFont="1" applyFill="1" applyBorder="1" applyAlignment="1">
      <alignment horizontal="left" vertical="center" wrapText="1"/>
    </xf>
    <xf numFmtId="43" fontId="3" fillId="20" borderId="8" xfId="7" applyFont="1" applyFill="1" applyBorder="1" applyAlignment="1">
      <alignment horizontal="right" vertical="center" wrapText="1"/>
    </xf>
    <xf numFmtId="43" fontId="35" fillId="0" borderId="9" xfId="1" applyNumberFormat="1" applyFont="1" applyFill="1" applyBorder="1" applyAlignment="1">
      <alignment horizontal="center" vertical="center" wrapText="1"/>
    </xf>
    <xf numFmtId="43" fontId="21" fillId="0" borderId="9" xfId="7" applyFont="1" applyBorder="1" applyAlignment="1">
      <alignment horizontal="center" vertical="center" wrapText="1"/>
    </xf>
    <xf numFmtId="0" fontId="3" fillId="18" borderId="26" xfId="0" applyFont="1" applyFill="1" applyBorder="1" applyAlignment="1">
      <alignment vertical="center" wrapText="1"/>
    </xf>
    <xf numFmtId="0" fontId="20" fillId="0" borderId="25" xfId="5" applyFont="1" applyBorder="1" applyAlignment="1">
      <alignment horizontal="left" vertical="center" wrapText="1"/>
    </xf>
    <xf numFmtId="0" fontId="3" fillId="19" borderId="26" xfId="5" applyFont="1" applyFill="1" applyBorder="1" applyAlignment="1">
      <alignment horizontal="left" vertical="center" wrapText="1"/>
    </xf>
    <xf numFmtId="0" fontId="19" fillId="0" borderId="26" xfId="0" applyFont="1" applyBorder="1" applyAlignment="1">
      <alignment horizontal="left" vertical="center" wrapText="1"/>
    </xf>
    <xf numFmtId="0" fontId="20" fillId="0" borderId="26" xfId="0" applyFont="1" applyBorder="1" applyAlignment="1">
      <alignment horizontal="left" vertical="top" wrapText="1"/>
    </xf>
    <xf numFmtId="0" fontId="3" fillId="18" borderId="9" xfId="5" applyFont="1" applyFill="1" applyBorder="1" applyAlignment="1">
      <alignment horizontal="left" vertical="center" wrapText="1"/>
    </xf>
    <xf numFmtId="0" fontId="32" fillId="0" borderId="8" xfId="5" applyFont="1" applyFill="1" applyBorder="1" applyAlignment="1">
      <alignment horizontal="left" vertical="center" wrapText="1"/>
    </xf>
    <xf numFmtId="43" fontId="35" fillId="0" borderId="38" xfId="1" applyNumberFormat="1" applyFont="1" applyFill="1" applyBorder="1" applyAlignment="1">
      <alignment horizontal="center" vertical="center" wrapText="1"/>
    </xf>
    <xf numFmtId="43" fontId="21" fillId="18" borderId="18" xfId="7" applyFont="1" applyFill="1" applyBorder="1" applyAlignment="1">
      <alignment horizontal="center" vertical="center" wrapText="1"/>
    </xf>
    <xf numFmtId="43" fontId="3" fillId="19" borderId="9" xfId="7" applyFont="1" applyFill="1" applyBorder="1" applyAlignment="1">
      <alignment vertical="center" wrapText="1"/>
    </xf>
    <xf numFmtId="0" fontId="20" fillId="0" borderId="18" xfId="0" applyFont="1" applyBorder="1" applyAlignment="1">
      <alignment horizontal="center" vertical="center" wrapText="1"/>
    </xf>
    <xf numFmtId="4" fontId="20" fillId="0" borderId="8" xfId="6" applyNumberFormat="1" applyFont="1" applyBorder="1" applyAlignment="1">
      <alignment horizontal="left" vertical="center" wrapText="1"/>
    </xf>
    <xf numFmtId="43" fontId="3" fillId="0" borderId="9" xfId="7" applyFont="1" applyFill="1" applyBorder="1" applyAlignment="1">
      <alignment vertical="center" wrapText="1"/>
    </xf>
    <xf numFmtId="43" fontId="9" fillId="19" borderId="18" xfId="7" applyFont="1" applyFill="1" applyBorder="1" applyAlignment="1">
      <alignment horizontal="center" vertical="center" wrapText="1"/>
    </xf>
    <xf numFmtId="0" fontId="0" fillId="10" borderId="5" xfId="0" applyFill="1" applyBorder="1"/>
    <xf numFmtId="0" fontId="19" fillId="12" borderId="9" xfId="0" applyFont="1" applyFill="1" applyBorder="1" applyAlignment="1">
      <alignment horizontal="left" vertical="center" wrapText="1"/>
    </xf>
    <xf numFmtId="0" fontId="19" fillId="12" borderId="9" xfId="0" applyFont="1" applyFill="1" applyBorder="1" applyAlignment="1">
      <alignment horizontal="left" vertical="center"/>
    </xf>
    <xf numFmtId="0" fontId="19" fillId="31" borderId="9" xfId="0" applyFont="1" applyFill="1" applyBorder="1" applyAlignment="1">
      <alignment horizontal="center" vertical="center"/>
    </xf>
    <xf numFmtId="0" fontId="19" fillId="31" borderId="9" xfId="0" applyFont="1" applyFill="1" applyBorder="1"/>
    <xf numFmtId="14" fontId="19" fillId="31" borderId="9" xfId="0" applyNumberFormat="1" applyFont="1" applyFill="1" applyBorder="1" applyAlignment="1">
      <alignment horizontal="center" vertical="center"/>
    </xf>
    <xf numFmtId="0" fontId="19" fillId="31" borderId="9" xfId="0" applyFont="1" applyFill="1" applyBorder="1" applyAlignment="1">
      <alignment horizontal="left" vertical="center" wrapText="1"/>
    </xf>
    <xf numFmtId="4" fontId="19" fillId="12" borderId="38" xfId="0" applyNumberFormat="1" applyFont="1" applyFill="1" applyBorder="1" applyAlignment="1">
      <alignment horizontal="right" vertical="center"/>
    </xf>
    <xf numFmtId="4" fontId="19" fillId="10" borderId="38" xfId="0" applyNumberFormat="1" applyFont="1" applyFill="1" applyBorder="1" applyAlignment="1">
      <alignment horizontal="right" vertical="center"/>
    </xf>
    <xf numFmtId="0" fontId="19" fillId="12" borderId="46" xfId="0" applyFont="1" applyFill="1" applyBorder="1" applyAlignment="1">
      <alignment horizontal="left" vertical="center" wrapText="1"/>
    </xf>
    <xf numFmtId="4" fontId="32" fillId="39" borderId="9" xfId="0" applyNumberFormat="1" applyFont="1" applyFill="1" applyBorder="1" applyAlignment="1">
      <alignment vertical="center" wrapText="1"/>
    </xf>
    <xf numFmtId="4" fontId="32" fillId="39" borderId="6" xfId="0" applyNumberFormat="1" applyFont="1" applyFill="1" applyBorder="1" applyAlignment="1">
      <alignment vertical="center" wrapText="1"/>
    </xf>
    <xf numFmtId="0" fontId="19" fillId="12" borderId="47" xfId="0" applyFont="1" applyFill="1" applyBorder="1" applyAlignment="1">
      <alignment horizontal="left" vertical="center" wrapText="1"/>
    </xf>
    <xf numFmtId="167" fontId="3" fillId="13" borderId="48" xfId="5" applyNumberFormat="1" applyFont="1" applyFill="1" applyBorder="1" applyAlignment="1">
      <alignment horizontal="center" vertical="center" wrapText="1"/>
    </xf>
    <xf numFmtId="0" fontId="19" fillId="12" borderId="43" xfId="0" applyFont="1" applyFill="1" applyBorder="1" applyAlignment="1">
      <alignment horizontal="left" vertical="center"/>
    </xf>
    <xf numFmtId="0" fontId="19" fillId="12" borderId="43" xfId="0" applyFont="1" applyFill="1" applyBorder="1" applyAlignment="1">
      <alignment horizontal="left" vertical="center" wrapText="1"/>
    </xf>
    <xf numFmtId="0" fontId="0" fillId="12" borderId="43" xfId="0" applyFill="1" applyBorder="1"/>
    <xf numFmtId="0" fontId="19" fillId="31" borderId="43" xfId="0" applyFont="1" applyFill="1" applyBorder="1" applyAlignment="1">
      <alignment horizontal="center" vertical="center"/>
    </xf>
    <xf numFmtId="0" fontId="19" fillId="31" borderId="43" xfId="0" applyFont="1" applyFill="1" applyBorder="1"/>
    <xf numFmtId="4" fontId="19" fillId="12" borderId="43" xfId="0" applyNumberFormat="1" applyFont="1" applyFill="1" applyBorder="1" applyAlignment="1">
      <alignment horizontal="right" vertical="center"/>
    </xf>
    <xf numFmtId="4" fontId="19" fillId="10" borderId="43" xfId="0" applyNumberFormat="1" applyFont="1" applyFill="1" applyBorder="1" applyAlignment="1">
      <alignment horizontal="right" vertical="center"/>
    </xf>
    <xf numFmtId="0" fontId="19" fillId="12" borderId="43" xfId="0" applyFont="1" applyFill="1" applyBorder="1" applyAlignment="1">
      <alignment vertical="center" wrapText="1"/>
    </xf>
    <xf numFmtId="0" fontId="19" fillId="31" borderId="43" xfId="0" applyFont="1" applyFill="1" applyBorder="1" applyAlignment="1">
      <alignment horizontal="left" vertical="center" wrapText="1"/>
    </xf>
    <xf numFmtId="14" fontId="19" fillId="31" borderId="43" xfId="0" applyNumberFormat="1" applyFont="1" applyFill="1" applyBorder="1" applyAlignment="1">
      <alignment horizontal="center" vertical="center"/>
    </xf>
    <xf numFmtId="4" fontId="19" fillId="39" borderId="43" xfId="0" applyNumberFormat="1" applyFont="1" applyFill="1" applyBorder="1" applyAlignment="1">
      <alignment vertical="center"/>
    </xf>
    <xf numFmtId="4" fontId="32" fillId="39" borderId="43" xfId="0" applyNumberFormat="1" applyFont="1" applyFill="1" applyBorder="1" applyAlignment="1">
      <alignment vertical="center" wrapText="1"/>
    </xf>
    <xf numFmtId="4" fontId="32" fillId="39" borderId="49" xfId="0" applyNumberFormat="1" applyFont="1" applyFill="1" applyBorder="1" applyAlignment="1">
      <alignment vertical="center" wrapText="1"/>
    </xf>
    <xf numFmtId="0" fontId="19" fillId="0" borderId="0" xfId="0" applyFont="1" applyFill="1" applyAlignment="1">
      <alignment vertical="center"/>
    </xf>
    <xf numFmtId="0" fontId="3" fillId="0" borderId="9" xfId="0" applyFont="1" applyFill="1" applyBorder="1" applyAlignment="1">
      <alignment vertical="center" wrapText="1"/>
    </xf>
    <xf numFmtId="0" fontId="3" fillId="21" borderId="8" xfId="5" applyFont="1" applyFill="1" applyBorder="1" applyAlignment="1">
      <alignment vertical="center" wrapText="1"/>
    </xf>
    <xf numFmtId="43" fontId="3" fillId="0" borderId="9" xfId="7" applyFont="1" applyBorder="1" applyAlignment="1">
      <alignment vertical="center" wrapText="1"/>
    </xf>
    <xf numFmtId="0" fontId="3" fillId="19" borderId="9" xfId="5" applyFont="1" applyFill="1" applyBorder="1" applyAlignment="1">
      <alignment vertical="center" wrapText="1"/>
    </xf>
    <xf numFmtId="43" fontId="9" fillId="19" borderId="9" xfId="7" applyFont="1" applyFill="1" applyBorder="1" applyAlignment="1">
      <alignment vertical="center" wrapText="1"/>
    </xf>
    <xf numFmtId="0" fontId="3" fillId="34" borderId="8" xfId="5" applyFont="1" applyFill="1" applyBorder="1" applyAlignment="1">
      <alignment vertical="center" wrapText="1"/>
    </xf>
    <xf numFmtId="43" fontId="3" fillId="35" borderId="9" xfId="7" applyFont="1" applyFill="1" applyBorder="1" applyAlignment="1">
      <alignment vertical="center" wrapText="1"/>
    </xf>
    <xf numFmtId="169" fontId="3" fillId="42" borderId="9" xfId="8" applyNumberFormat="1" applyFont="1" applyFill="1" applyBorder="1" applyAlignment="1" applyProtection="1">
      <alignment vertical="center" wrapText="1"/>
    </xf>
    <xf numFmtId="43" fontId="32" fillId="35" borderId="9" xfId="7" applyFont="1" applyFill="1" applyBorder="1" applyAlignment="1">
      <alignment vertical="center" wrapText="1"/>
    </xf>
    <xf numFmtId="0" fontId="3" fillId="35" borderId="9" xfId="5" applyFont="1" applyFill="1" applyBorder="1" applyAlignment="1">
      <alignment vertical="center" wrapText="1"/>
    </xf>
    <xf numFmtId="0" fontId="20" fillId="0" borderId="18" xfId="0" applyFont="1" applyBorder="1" applyAlignment="1">
      <alignment horizontal="left" vertical="center" wrapText="1"/>
    </xf>
    <xf numFmtId="0" fontId="0" fillId="0" borderId="0" xfId="0" applyAlignment="1">
      <alignment horizontal="left" vertical="center"/>
    </xf>
    <xf numFmtId="43" fontId="3" fillId="19" borderId="9" xfId="7" applyFont="1" applyFill="1" applyBorder="1" applyAlignment="1">
      <alignment horizontal="left" vertical="center" wrapText="1"/>
    </xf>
    <xf numFmtId="43" fontId="9" fillId="19" borderId="9" xfId="7" applyFont="1" applyFill="1" applyBorder="1" applyAlignment="1">
      <alignment horizontal="left" vertical="center" wrapText="1"/>
    </xf>
    <xf numFmtId="43" fontId="19" fillId="19" borderId="9" xfId="7" applyFont="1" applyFill="1" applyBorder="1" applyAlignment="1">
      <alignment vertical="center" wrapText="1"/>
    </xf>
    <xf numFmtId="0" fontId="19" fillId="0" borderId="51" xfId="0" applyFont="1" applyFill="1" applyBorder="1" applyAlignment="1">
      <alignment horizontal="left" vertical="center" wrapText="1"/>
    </xf>
    <xf numFmtId="43" fontId="3" fillId="19" borderId="51" xfId="7" applyFont="1" applyFill="1" applyBorder="1" applyAlignment="1">
      <alignment vertical="center" wrapText="1"/>
    </xf>
    <xf numFmtId="171" fontId="3" fillId="24" borderId="50" xfId="10" applyFont="1" applyFill="1" applyBorder="1" applyAlignment="1" applyProtection="1">
      <alignment vertical="center" wrapText="1"/>
    </xf>
    <xf numFmtId="43" fontId="9" fillId="19" borderId="51" xfId="7" applyFont="1" applyFill="1" applyBorder="1" applyAlignment="1">
      <alignment vertical="center" wrapText="1"/>
    </xf>
    <xf numFmtId="0" fontId="3" fillId="0" borderId="18" xfId="0" applyFont="1" applyBorder="1" applyAlignment="1">
      <alignment horizontal="left" vertical="center" wrapText="1"/>
    </xf>
    <xf numFmtId="167" fontId="3" fillId="43" borderId="52" xfId="5" applyNumberFormat="1" applyFont="1" applyFill="1" applyBorder="1" applyAlignment="1">
      <alignment horizontal="center" vertical="center" wrapText="1"/>
    </xf>
    <xf numFmtId="0" fontId="32" fillId="44" borderId="51" xfId="0" applyFont="1" applyFill="1" applyBorder="1" applyAlignment="1">
      <alignment vertical="center" wrapText="1"/>
    </xf>
    <xf numFmtId="0" fontId="3" fillId="44" borderId="51" xfId="5" applyFont="1" applyFill="1" applyBorder="1" applyAlignment="1">
      <alignment vertical="center" wrapText="1"/>
    </xf>
    <xf numFmtId="0" fontId="32" fillId="44" borderId="51" xfId="0" applyFont="1" applyFill="1" applyBorder="1" applyAlignment="1">
      <alignment horizontal="left" vertical="center" wrapText="1"/>
    </xf>
    <xf numFmtId="4" fontId="19" fillId="12" borderId="43" xfId="0" applyNumberFormat="1" applyFont="1" applyFill="1" applyBorder="1" applyAlignment="1">
      <alignment vertical="center"/>
    </xf>
    <xf numFmtId="0" fontId="19" fillId="12" borderId="51" xfId="0" applyFont="1" applyFill="1" applyBorder="1" applyAlignment="1">
      <alignment vertical="center"/>
    </xf>
    <xf numFmtId="43" fontId="3" fillId="46" borderId="51" xfId="7" applyFont="1" applyFill="1" applyBorder="1" applyAlignment="1">
      <alignment vertical="center" wrapText="1"/>
    </xf>
    <xf numFmtId="0" fontId="20" fillId="12" borderId="51" xfId="6" applyFont="1" applyFill="1" applyBorder="1" applyAlignment="1">
      <alignment horizontal="center" vertical="center"/>
    </xf>
    <xf numFmtId="4" fontId="19" fillId="10" borderId="51" xfId="0" applyNumberFormat="1" applyFont="1" applyFill="1" applyBorder="1" applyAlignment="1">
      <alignment horizontal="right" vertical="center"/>
    </xf>
    <xf numFmtId="43" fontId="20" fillId="12" borderId="51" xfId="6" applyNumberFormat="1" applyFont="1" applyFill="1" applyBorder="1" applyAlignment="1">
      <alignment horizontal="center" vertical="center"/>
    </xf>
    <xf numFmtId="4" fontId="20" fillId="12" borderId="51" xfId="0" applyNumberFormat="1" applyFont="1" applyFill="1" applyBorder="1" applyAlignment="1">
      <alignment vertical="center" wrapText="1"/>
    </xf>
    <xf numFmtId="0" fontId="3" fillId="43" borderId="51" xfId="5" applyFont="1" applyFill="1" applyBorder="1" applyAlignment="1">
      <alignment vertical="center" wrapText="1"/>
    </xf>
    <xf numFmtId="0" fontId="32" fillId="44" borderId="51" xfId="6" applyFont="1" applyFill="1" applyBorder="1" applyAlignment="1">
      <alignment horizontal="center" vertical="center" wrapText="1"/>
    </xf>
    <xf numFmtId="14" fontId="32" fillId="44" borderId="51" xfId="6" applyNumberFormat="1" applyFont="1" applyFill="1" applyBorder="1" applyAlignment="1">
      <alignment horizontal="center" vertical="center"/>
    </xf>
    <xf numFmtId="0" fontId="0" fillId="10" borderId="27" xfId="0" applyFill="1" applyBorder="1"/>
    <xf numFmtId="4" fontId="32" fillId="39" borderId="51" xfId="6" applyNumberFormat="1" applyFont="1" applyFill="1" applyBorder="1" applyAlignment="1">
      <alignment horizontal="center" vertical="center" wrapText="1"/>
    </xf>
    <xf numFmtId="4" fontId="32" fillId="39" borderId="51" xfId="6" applyNumberFormat="1" applyFont="1" applyFill="1" applyBorder="1" applyAlignment="1">
      <alignment vertical="center"/>
    </xf>
    <xf numFmtId="4" fontId="3" fillId="39" borderId="51" xfId="7" applyNumberFormat="1" applyFont="1" applyFill="1" applyBorder="1" applyAlignment="1" applyProtection="1">
      <alignment vertical="center" wrapText="1"/>
    </xf>
    <xf numFmtId="4" fontId="19" fillId="39" borderId="51" xfId="0" applyNumberFormat="1" applyFont="1" applyFill="1" applyBorder="1" applyAlignment="1">
      <alignment vertical="center"/>
    </xf>
    <xf numFmtId="4" fontId="19" fillId="12" borderId="51" xfId="0" applyNumberFormat="1" applyFont="1" applyFill="1" applyBorder="1" applyAlignment="1">
      <alignment horizontal="right" vertical="center"/>
    </xf>
    <xf numFmtId="43" fontId="20" fillId="18" borderId="51" xfId="7" applyFont="1" applyFill="1" applyBorder="1" applyAlignment="1">
      <alignment horizontal="right" vertical="center" wrapText="1"/>
    </xf>
    <xf numFmtId="4" fontId="3" fillId="19" borderId="51" xfId="7" applyNumberFormat="1" applyFont="1" applyFill="1" applyBorder="1" applyAlignment="1">
      <alignment horizontal="left" vertical="center" wrapText="1"/>
    </xf>
    <xf numFmtId="4" fontId="3" fillId="35" borderId="51" xfId="7" applyNumberFormat="1" applyFont="1" applyFill="1" applyBorder="1" applyAlignment="1">
      <alignment horizontal="left" vertical="center" wrapText="1"/>
    </xf>
    <xf numFmtId="43" fontId="32" fillId="36" borderId="51" xfId="7" applyFont="1" applyFill="1" applyBorder="1" applyAlignment="1">
      <alignment horizontal="right" vertical="center" wrapText="1"/>
    </xf>
    <xf numFmtId="167" fontId="3" fillId="32" borderId="52" xfId="5" applyNumberFormat="1" applyFont="1" applyFill="1" applyBorder="1" applyAlignment="1">
      <alignment horizontal="center" vertical="center" wrapText="1"/>
    </xf>
    <xf numFmtId="0" fontId="19" fillId="31" borderId="51" xfId="0" applyFont="1" applyFill="1" applyBorder="1" applyAlignment="1">
      <alignment horizontal="center" vertical="center"/>
    </xf>
    <xf numFmtId="0" fontId="19" fillId="10" borderId="5" xfId="0" applyFont="1" applyFill="1" applyBorder="1" applyAlignment="1">
      <alignment horizontal="center" vertical="center"/>
    </xf>
    <xf numFmtId="0" fontId="19" fillId="0" borderId="0" xfId="0" applyFont="1" applyAlignment="1">
      <alignment horizontal="center" vertical="center"/>
    </xf>
    <xf numFmtId="0" fontId="19" fillId="31" borderId="51" xfId="0" applyFont="1" applyFill="1" applyBorder="1" applyAlignment="1">
      <alignment horizontal="left" vertical="center" wrapText="1"/>
    </xf>
    <xf numFmtId="4" fontId="19" fillId="38" borderId="51" xfId="0" applyNumberFormat="1" applyFont="1" applyFill="1" applyBorder="1" applyAlignment="1">
      <alignment horizontal="right" vertical="center"/>
    </xf>
    <xf numFmtId="0" fontId="19" fillId="12" borderId="18" xfId="0" applyFont="1" applyFill="1" applyBorder="1" applyAlignment="1">
      <alignment horizontal="left" vertical="center" wrapText="1"/>
    </xf>
    <xf numFmtId="14" fontId="19" fillId="12" borderId="18" xfId="0" applyNumberFormat="1" applyFont="1" applyFill="1" applyBorder="1" applyAlignment="1">
      <alignment horizontal="center" vertical="center"/>
    </xf>
    <xf numFmtId="0" fontId="19" fillId="12" borderId="18" xfId="0" applyFont="1" applyFill="1" applyBorder="1" applyAlignment="1">
      <alignment horizontal="center" vertical="center" wrapText="1"/>
    </xf>
    <xf numFmtId="0" fontId="3" fillId="34" borderId="18" xfId="5" applyFont="1" applyFill="1" applyBorder="1" applyAlignment="1">
      <alignment horizontal="left" vertical="center" wrapText="1"/>
    </xf>
    <xf numFmtId="43" fontId="20" fillId="18" borderId="18" xfId="7" applyFont="1" applyFill="1" applyBorder="1" applyAlignment="1">
      <alignment horizontal="left" vertical="center"/>
    </xf>
    <xf numFmtId="43" fontId="20" fillId="18" borderId="18" xfId="7" applyFont="1" applyFill="1" applyBorder="1" applyAlignment="1">
      <alignment horizontal="left" vertical="center" wrapText="1"/>
    </xf>
    <xf numFmtId="4" fontId="20" fillId="0" borderId="20" xfId="6" applyNumberFormat="1" applyFont="1" applyBorder="1" applyAlignment="1">
      <alignment vertical="center" wrapText="1"/>
    </xf>
    <xf numFmtId="43" fontId="32" fillId="36" borderId="18" xfId="7" applyFont="1" applyFill="1" applyBorder="1" applyAlignment="1">
      <alignment horizontal="right" vertical="center" wrapText="1"/>
    </xf>
    <xf numFmtId="171" fontId="3" fillId="24" borderId="16" xfId="10" applyFont="1" applyFill="1" applyBorder="1" applyAlignment="1" applyProtection="1">
      <alignment horizontal="left" vertical="center" wrapText="1"/>
    </xf>
    <xf numFmtId="171" fontId="20" fillId="0" borderId="16" xfId="10" applyFont="1" applyFill="1" applyBorder="1" applyAlignment="1" applyProtection="1">
      <alignment horizontal="left" vertical="center" wrapText="1"/>
    </xf>
    <xf numFmtId="43" fontId="32" fillId="0" borderId="18" xfId="7" applyFont="1" applyFill="1" applyBorder="1" applyAlignment="1">
      <alignment vertical="center" wrapText="1"/>
    </xf>
    <xf numFmtId="0" fontId="3" fillId="49" borderId="54" xfId="5" applyFont="1" applyFill="1" applyBorder="1" applyAlignment="1">
      <alignment horizontal="left" wrapText="1"/>
    </xf>
    <xf numFmtId="171" fontId="3" fillId="49" borderId="53" xfId="10" applyFont="1" applyFill="1" applyBorder="1" applyAlignment="1" applyProtection="1">
      <alignment vertical="center" wrapText="1"/>
    </xf>
    <xf numFmtId="0" fontId="32" fillId="0" borderId="18" xfId="0" applyFont="1" applyFill="1" applyBorder="1" applyAlignment="1">
      <alignment vertical="center" wrapText="1"/>
    </xf>
    <xf numFmtId="0" fontId="32" fillId="0" borderId="53" xfId="6" applyFont="1" applyFill="1" applyBorder="1" applyAlignment="1">
      <alignment vertical="center" wrapText="1"/>
    </xf>
    <xf numFmtId="0" fontId="19" fillId="31" borderId="18" xfId="0" applyFont="1" applyFill="1" applyBorder="1" applyAlignment="1">
      <alignment vertical="center" wrapText="1"/>
    </xf>
    <xf numFmtId="0" fontId="19" fillId="12" borderId="18" xfId="0" applyFont="1" applyFill="1" applyBorder="1" applyAlignment="1">
      <alignment vertical="center" wrapText="1"/>
    </xf>
    <xf numFmtId="0" fontId="19" fillId="12" borderId="18" xfId="0" applyFont="1" applyFill="1" applyBorder="1" applyAlignment="1">
      <alignment vertical="center"/>
    </xf>
    <xf numFmtId="0" fontId="0" fillId="0" borderId="0" xfId="0" applyAlignment="1">
      <alignment vertical="center"/>
    </xf>
    <xf numFmtId="0" fontId="19" fillId="12" borderId="9" xfId="0" applyFont="1" applyFill="1" applyBorder="1" applyAlignment="1">
      <alignment vertical="center" wrapText="1"/>
    </xf>
    <xf numFmtId="4" fontId="19" fillId="12" borderId="18" xfId="0" applyNumberFormat="1" applyFont="1" applyFill="1" applyBorder="1" applyAlignment="1">
      <alignment horizontal="left" vertical="center" wrapText="1"/>
    </xf>
    <xf numFmtId="0" fontId="36" fillId="31" borderId="18" xfId="0" applyFont="1" applyFill="1" applyBorder="1"/>
    <xf numFmtId="4" fontId="19" fillId="10" borderId="18" xfId="0" applyNumberFormat="1" applyFont="1" applyFill="1" applyBorder="1" applyAlignment="1">
      <alignment horizontal="right" vertical="center"/>
    </xf>
    <xf numFmtId="14" fontId="19" fillId="31" borderId="18" xfId="0" applyNumberFormat="1" applyFont="1" applyFill="1" applyBorder="1" applyAlignment="1">
      <alignment vertical="center"/>
    </xf>
    <xf numFmtId="0" fontId="19" fillId="12" borderId="10" xfId="0" applyFont="1" applyFill="1" applyBorder="1" applyAlignment="1">
      <alignment horizontal="left" vertical="center" wrapText="1"/>
    </xf>
    <xf numFmtId="0" fontId="19" fillId="29" borderId="36" xfId="0" applyFont="1" applyFill="1" applyBorder="1" applyAlignment="1"/>
    <xf numFmtId="0" fontId="19" fillId="31" borderId="9" xfId="0" applyFont="1" applyFill="1" applyBorder="1" applyAlignment="1">
      <alignment vertical="center" wrapText="1"/>
    </xf>
    <xf numFmtId="0" fontId="19" fillId="31" borderId="43" xfId="0" applyFont="1" applyFill="1" applyBorder="1" applyAlignment="1">
      <alignment vertical="center" wrapText="1"/>
    </xf>
    <xf numFmtId="0" fontId="0" fillId="29" borderId="37" xfId="0" applyFill="1" applyBorder="1" applyAlignment="1">
      <alignment horizontal="center" vertical="center"/>
    </xf>
    <xf numFmtId="0" fontId="19" fillId="29" borderId="2" xfId="0" applyFont="1" applyFill="1" applyBorder="1" applyAlignment="1">
      <alignment vertical="center" wrapText="1"/>
    </xf>
    <xf numFmtId="0" fontId="19" fillId="29" borderId="3" xfId="0" applyFont="1" applyFill="1" applyBorder="1" applyAlignment="1">
      <alignment vertical="center"/>
    </xf>
    <xf numFmtId="0" fontId="19" fillId="29" borderId="3" xfId="0" applyFont="1" applyFill="1" applyBorder="1" applyAlignment="1">
      <alignment vertical="center" wrapText="1"/>
    </xf>
    <xf numFmtId="4" fontId="19" fillId="29" borderId="3" xfId="0" applyNumberFormat="1" applyFont="1" applyFill="1" applyBorder="1" applyAlignment="1">
      <alignment horizontal="center" vertical="center"/>
    </xf>
    <xf numFmtId="0" fontId="19" fillId="29" borderId="3" xfId="0" applyFont="1" applyFill="1" applyBorder="1" applyAlignment="1">
      <alignment horizontal="center" vertical="center"/>
    </xf>
    <xf numFmtId="4" fontId="34" fillId="29" borderId="3" xfId="0" applyNumberFormat="1" applyFont="1" applyFill="1" applyBorder="1" applyAlignment="1">
      <alignment horizontal="right" vertical="center"/>
    </xf>
    <xf numFmtId="2" fontId="19" fillId="29" borderId="3" xfId="0" applyNumberFormat="1" applyFont="1" applyFill="1" applyBorder="1" applyAlignment="1">
      <alignment horizontal="center" vertical="center"/>
    </xf>
    <xf numFmtId="14" fontId="19" fillId="29" borderId="3" xfId="0" applyNumberFormat="1" applyFont="1" applyFill="1" applyBorder="1" applyAlignment="1">
      <alignment horizontal="center" vertical="center"/>
    </xf>
    <xf numFmtId="4" fontId="19" fillId="29" borderId="3" xfId="0" applyNumberFormat="1" applyFont="1" applyFill="1" applyBorder="1" applyAlignment="1">
      <alignment vertical="center"/>
    </xf>
    <xf numFmtId="0" fontId="19" fillId="29" borderId="37" xfId="0" applyFont="1" applyFill="1" applyBorder="1" applyAlignment="1">
      <alignment horizontal="center" vertical="center"/>
    </xf>
    <xf numFmtId="43" fontId="3" fillId="21" borderId="18" xfId="7" applyFont="1" applyFill="1" applyBorder="1" applyAlignment="1">
      <alignment vertical="center" wrapText="1"/>
    </xf>
    <xf numFmtId="0" fontId="3" fillId="0" borderId="18" xfId="0" applyFont="1" applyBorder="1" applyAlignment="1">
      <alignment vertical="center" wrapText="1"/>
    </xf>
    <xf numFmtId="165" fontId="34" fillId="29" borderId="3" xfId="1" applyFont="1" applyFill="1" applyBorder="1" applyAlignment="1">
      <alignment horizontal="right" vertical="center"/>
    </xf>
    <xf numFmtId="43" fontId="3" fillId="18" borderId="20" xfId="7" applyFont="1" applyFill="1" applyBorder="1" applyAlignment="1">
      <alignment horizontal="right" vertical="center" wrapText="1"/>
    </xf>
    <xf numFmtId="43" fontId="3" fillId="18" borderId="18" xfId="7" applyFont="1" applyFill="1" applyBorder="1" applyAlignment="1">
      <alignment horizontal="right" vertical="center" wrapText="1"/>
    </xf>
    <xf numFmtId="43" fontId="37" fillId="18" borderId="18" xfId="7" applyFont="1" applyFill="1" applyBorder="1" applyAlignment="1">
      <alignment horizontal="center" vertical="center" wrapText="1"/>
    </xf>
    <xf numFmtId="43" fontId="3" fillId="18" borderId="18" xfId="7" applyFont="1" applyFill="1" applyBorder="1" applyAlignment="1">
      <alignment horizontal="center" vertical="center" wrapText="1"/>
    </xf>
    <xf numFmtId="0" fontId="3" fillId="21" borderId="18" xfId="5" applyFont="1" applyFill="1" applyBorder="1" applyAlignment="1">
      <alignment vertical="center" wrapText="1"/>
    </xf>
    <xf numFmtId="4" fontId="22" fillId="18" borderId="18" xfId="6" applyNumberFormat="1" applyFont="1" applyFill="1" applyBorder="1" applyAlignment="1">
      <alignment horizontal="right" vertical="center"/>
    </xf>
    <xf numFmtId="0" fontId="19" fillId="0" borderId="9" xfId="0" applyFont="1" applyBorder="1" applyAlignment="1">
      <alignment horizontal="left" vertical="center" wrapText="1"/>
    </xf>
    <xf numFmtId="0" fontId="3" fillId="35" borderId="18" xfId="5" applyFont="1" applyFill="1" applyBorder="1" applyAlignment="1">
      <alignment vertical="center" wrapText="1"/>
    </xf>
    <xf numFmtId="0" fontId="20" fillId="0" borderId="18" xfId="0" applyFont="1" applyBorder="1" applyAlignment="1">
      <alignment vertical="center" wrapText="1"/>
    </xf>
    <xf numFmtId="0" fontId="19" fillId="12" borderId="9" xfId="0" applyFont="1" applyFill="1" applyBorder="1" applyAlignment="1">
      <alignment vertical="center"/>
    </xf>
    <xf numFmtId="0" fontId="19" fillId="31" borderId="9" xfId="0" applyFont="1" applyFill="1" applyBorder="1" applyAlignment="1">
      <alignment vertical="center"/>
    </xf>
    <xf numFmtId="4" fontId="19" fillId="31" borderId="9" xfId="0" applyNumberFormat="1" applyFont="1" applyFill="1" applyBorder="1" applyAlignment="1">
      <alignment vertical="center"/>
    </xf>
    <xf numFmtId="4" fontId="19" fillId="10" borderId="5" xfId="0" applyNumberFormat="1" applyFont="1" applyFill="1" applyBorder="1" applyAlignment="1">
      <alignment vertical="center"/>
    </xf>
    <xf numFmtId="4" fontId="19" fillId="39" borderId="51" xfId="0" applyNumberFormat="1" applyFont="1" applyFill="1" applyBorder="1" applyAlignment="1">
      <alignment horizontal="right" vertical="center"/>
    </xf>
    <xf numFmtId="0" fontId="19" fillId="10" borderId="5" xfId="0" applyFont="1" applyFill="1" applyBorder="1" applyAlignment="1">
      <alignment horizontal="right" vertical="center"/>
    </xf>
    <xf numFmtId="0" fontId="19" fillId="10" borderId="27" xfId="0" applyFont="1" applyFill="1" applyBorder="1" applyAlignment="1">
      <alignment horizontal="right" vertical="center"/>
    </xf>
    <xf numFmtId="4" fontId="19" fillId="29" borderId="36" xfId="0" applyNumberFormat="1" applyFont="1" applyFill="1" applyBorder="1"/>
    <xf numFmtId="0" fontId="0" fillId="29" borderId="37" xfId="0" applyFill="1" applyBorder="1"/>
    <xf numFmtId="0" fontId="19" fillId="10" borderId="10" xfId="0" applyFont="1" applyFill="1" applyBorder="1" applyAlignment="1">
      <alignment horizontal="center" vertical="center"/>
    </xf>
    <xf numFmtId="4" fontId="19" fillId="10" borderId="10" xfId="0" applyNumberFormat="1" applyFont="1" applyFill="1" applyBorder="1" applyAlignment="1">
      <alignment vertical="center"/>
    </xf>
    <xf numFmtId="0" fontId="19" fillId="10" borderId="57" xfId="0" applyFont="1" applyFill="1" applyBorder="1" applyAlignment="1">
      <alignment horizontal="center" vertical="center"/>
    </xf>
    <xf numFmtId="0" fontId="3" fillId="51" borderId="18" xfId="2" applyFont="1" applyFill="1" applyBorder="1" applyAlignment="1">
      <alignment horizontal="left" vertical="center" wrapText="1"/>
    </xf>
    <xf numFmtId="49" fontId="3" fillId="51" borderId="5" xfId="3" applyNumberFormat="1" applyFont="1" applyFill="1" applyBorder="1" applyAlignment="1">
      <alignment vertical="center"/>
    </xf>
    <xf numFmtId="0" fontId="32" fillId="51" borderId="56" xfId="0" applyFont="1" applyFill="1" applyBorder="1" applyAlignment="1">
      <alignment horizontal="justify" vertical="center"/>
    </xf>
    <xf numFmtId="49" fontId="3" fillId="51" borderId="5" xfId="3" applyNumberFormat="1" applyFont="1" applyFill="1" applyBorder="1" applyAlignment="1">
      <alignment horizontal="justify" vertical="center"/>
    </xf>
    <xf numFmtId="2" fontId="3" fillId="51" borderId="5" xfId="3" applyNumberFormat="1" applyFont="1" applyFill="1" applyBorder="1" applyAlignment="1">
      <alignment horizontal="justify" vertical="center"/>
    </xf>
    <xf numFmtId="4" fontId="19" fillId="51" borderId="5" xfId="0" applyNumberFormat="1" applyFont="1" applyFill="1" applyBorder="1" applyAlignment="1">
      <alignment horizontal="right" vertical="center"/>
    </xf>
    <xf numFmtId="4" fontId="19" fillId="51" borderId="18" xfId="0" applyNumberFormat="1" applyFont="1" applyFill="1" applyBorder="1" applyAlignment="1">
      <alignment horizontal="right" vertical="center" wrapText="1"/>
    </xf>
    <xf numFmtId="0" fontId="3" fillId="53" borderId="18" xfId="2" applyFont="1" applyFill="1" applyBorder="1" applyAlignment="1">
      <alignment horizontal="left" vertical="center" wrapText="1"/>
    </xf>
    <xf numFmtId="49" fontId="3" fillId="52" borderId="9" xfId="3" applyNumberFormat="1" applyFont="1" applyFill="1" applyBorder="1" applyAlignment="1">
      <alignment vertical="center"/>
    </xf>
    <xf numFmtId="49" fontId="3" fillId="52" borderId="9" xfId="3" applyNumberFormat="1" applyFont="1" applyFill="1" applyBorder="1" applyAlignment="1">
      <alignment vertical="center" wrapText="1"/>
    </xf>
    <xf numFmtId="2" fontId="32" fillId="52" borderId="9" xfId="0" applyNumberFormat="1" applyFont="1" applyFill="1" applyBorder="1" applyAlignment="1">
      <alignment horizontal="left" vertical="center" wrapText="1"/>
    </xf>
    <xf numFmtId="4" fontId="32" fillId="52" borderId="9" xfId="0" applyNumberFormat="1" applyFont="1" applyFill="1" applyBorder="1" applyAlignment="1">
      <alignment horizontal="right" vertical="center"/>
    </xf>
    <xf numFmtId="0" fontId="3" fillId="21" borderId="8" xfId="5" applyFont="1" applyFill="1" applyBorder="1" applyAlignment="1">
      <alignment horizontal="left" vertical="center" wrapText="1"/>
    </xf>
    <xf numFmtId="43" fontId="20" fillId="18" borderId="9" xfId="7" applyFont="1" applyFill="1" applyBorder="1" applyAlignment="1">
      <alignment horizontal="left" vertical="center"/>
    </xf>
    <xf numFmtId="43" fontId="37" fillId="18" borderId="18" xfId="7" applyFont="1" applyFill="1" applyBorder="1" applyAlignment="1">
      <alignment vertical="center" wrapText="1"/>
    </xf>
    <xf numFmtId="43" fontId="20" fillId="18" borderId="18" xfId="7" applyFont="1" applyFill="1" applyBorder="1" applyAlignment="1">
      <alignment vertical="center" wrapText="1"/>
    </xf>
    <xf numFmtId="43" fontId="21" fillId="18" borderId="18" xfId="7" applyFont="1" applyFill="1" applyBorder="1" applyAlignment="1">
      <alignment vertical="center" wrapText="1"/>
    </xf>
    <xf numFmtId="0" fontId="37" fillId="35" borderId="18" xfId="5" applyFont="1" applyFill="1" applyBorder="1" applyAlignment="1">
      <alignment vertical="center" wrapText="1"/>
    </xf>
    <xf numFmtId="0" fontId="37" fillId="35" borderId="18" xfId="5" applyFont="1" applyFill="1" applyBorder="1" applyAlignment="1">
      <alignment horizontal="left" vertical="center" wrapText="1"/>
    </xf>
    <xf numFmtId="43" fontId="37" fillId="18" borderId="18" xfId="7" applyFont="1" applyFill="1" applyBorder="1" applyAlignment="1">
      <alignment horizontal="left" vertical="center"/>
    </xf>
    <xf numFmtId="4" fontId="37" fillId="0" borderId="20" xfId="6" applyNumberFormat="1" applyFont="1" applyBorder="1" applyAlignment="1">
      <alignment vertical="center" wrapText="1"/>
    </xf>
    <xf numFmtId="43" fontId="37" fillId="0" borderId="18" xfId="7" applyFont="1" applyBorder="1" applyAlignment="1">
      <alignment horizontal="right" vertical="center" wrapText="1"/>
    </xf>
    <xf numFmtId="43" fontId="32" fillId="0" borderId="58" xfId="1" applyNumberFormat="1" applyFont="1" applyFill="1" applyBorder="1" applyAlignment="1">
      <alignment vertical="center"/>
    </xf>
    <xf numFmtId="0" fontId="14" fillId="0" borderId="18" xfId="5" applyFont="1" applyFill="1" applyBorder="1" applyAlignment="1">
      <alignment horizontal="center" vertical="center" wrapText="1"/>
    </xf>
    <xf numFmtId="43" fontId="14" fillId="0" borderId="18" xfId="5" applyNumberFormat="1" applyFont="1" applyFill="1" applyBorder="1" applyAlignment="1">
      <alignment horizontal="center" vertical="center" wrapText="1"/>
    </xf>
    <xf numFmtId="4" fontId="20" fillId="0" borderId="20" xfId="6" applyNumberFormat="1" applyFont="1" applyBorder="1" applyAlignment="1">
      <alignment horizontal="left" vertical="center" wrapText="1"/>
    </xf>
    <xf numFmtId="43" fontId="3" fillId="19" borderId="20" xfId="7" applyFont="1" applyFill="1" applyBorder="1" applyAlignment="1">
      <alignment vertical="center" wrapText="1"/>
    </xf>
    <xf numFmtId="0" fontId="19" fillId="0" borderId="55" xfId="0" applyFont="1" applyBorder="1" applyAlignment="1">
      <alignment vertical="center" wrapText="1"/>
    </xf>
    <xf numFmtId="43" fontId="20" fillId="18" borderId="20" xfId="7" applyFont="1" applyFill="1" applyBorder="1" applyAlignment="1">
      <alignment horizontal="right" vertical="center" wrapText="1"/>
    </xf>
    <xf numFmtId="171" fontId="3" fillId="24" borderId="59" xfId="10" applyFont="1" applyFill="1" applyBorder="1" applyAlignment="1" applyProtection="1">
      <alignment vertical="center" wrapText="1"/>
    </xf>
    <xf numFmtId="171" fontId="3" fillId="24" borderId="61" xfId="10" applyFont="1" applyFill="1" applyBorder="1" applyAlignment="1" applyProtection="1">
      <alignment vertical="center" wrapText="1"/>
    </xf>
    <xf numFmtId="0" fontId="20" fillId="24" borderId="59" xfId="0" applyFont="1" applyFill="1" applyBorder="1" applyAlignment="1">
      <alignment horizontal="left" vertical="center" wrapText="1"/>
    </xf>
    <xf numFmtId="0" fontId="3" fillId="24" borderId="60" xfId="5" applyFont="1" applyFill="1" applyBorder="1" applyAlignment="1">
      <alignment horizontal="left" vertical="center" wrapText="1"/>
    </xf>
    <xf numFmtId="0" fontId="3" fillId="19" borderId="18" xfId="5" applyFont="1" applyFill="1" applyBorder="1" applyAlignment="1">
      <alignment vertical="center" wrapText="1"/>
    </xf>
    <xf numFmtId="0" fontId="19" fillId="0" borderId="18" xfId="0" applyFont="1" applyBorder="1" applyAlignment="1">
      <alignment vertical="center" wrapText="1"/>
    </xf>
    <xf numFmtId="0" fontId="19" fillId="0" borderId="5" xfId="0" applyFont="1" applyBorder="1" applyAlignment="1">
      <alignment vertical="center" wrapText="1"/>
    </xf>
    <xf numFmtId="171" fontId="3" fillId="24" borderId="16" xfId="10" applyFont="1" applyFill="1" applyBorder="1" applyAlignment="1" applyProtection="1">
      <alignment horizontal="right" vertical="center" wrapText="1"/>
    </xf>
    <xf numFmtId="4" fontId="19" fillId="12" borderId="18" xfId="1" applyNumberFormat="1" applyFont="1" applyFill="1" applyBorder="1" applyAlignment="1">
      <alignment horizontal="center" vertical="center" wrapText="1"/>
    </xf>
    <xf numFmtId="0" fontId="19" fillId="12" borderId="18" xfId="0" applyFont="1" applyFill="1" applyBorder="1" applyAlignment="1">
      <alignment horizontal="left" vertical="center"/>
    </xf>
    <xf numFmtId="0" fontId="3" fillId="12" borderId="18" xfId="0" applyFont="1" applyFill="1" applyBorder="1" applyAlignment="1">
      <alignment horizontal="left" vertical="center" wrapText="1"/>
    </xf>
    <xf numFmtId="4" fontId="19" fillId="12" borderId="18" xfId="0" applyNumberFormat="1" applyFont="1" applyFill="1" applyBorder="1" applyAlignment="1">
      <alignment horizontal="center" vertical="center" wrapText="1"/>
    </xf>
    <xf numFmtId="4" fontId="19" fillId="31" borderId="9" xfId="0" applyNumberFormat="1" applyFont="1" applyFill="1" applyBorder="1" applyAlignment="1">
      <alignment horizontal="right" vertical="center"/>
    </xf>
    <xf numFmtId="14" fontId="19" fillId="12" borderId="18" xfId="0" applyNumberFormat="1" applyFont="1" applyFill="1" applyBorder="1" applyAlignment="1">
      <alignment horizontal="center" vertical="center" wrapText="1"/>
    </xf>
    <xf numFmtId="4" fontId="19" fillId="10" borderId="18" xfId="0" applyNumberFormat="1" applyFont="1" applyFill="1" applyBorder="1" applyAlignment="1">
      <alignment horizontal="right" vertical="center" wrapText="1"/>
    </xf>
    <xf numFmtId="0" fontId="19" fillId="12" borderId="5" xfId="0" applyFont="1" applyFill="1" applyBorder="1" applyAlignment="1">
      <alignment horizontal="left" vertical="center" wrapText="1"/>
    </xf>
    <xf numFmtId="0" fontId="19" fillId="12" borderId="56" xfId="0" applyFont="1" applyFill="1" applyBorder="1" applyAlignment="1">
      <alignment horizontal="left" vertical="center" wrapText="1"/>
    </xf>
    <xf numFmtId="49" fontId="3" fillId="54" borderId="18" xfId="3" applyNumberFormat="1" applyFont="1" applyFill="1" applyBorder="1" applyAlignment="1">
      <alignment horizontal="left" vertical="center"/>
    </xf>
    <xf numFmtId="0" fontId="3" fillId="54" borderId="18" xfId="0" applyFont="1" applyFill="1" applyBorder="1" applyAlignment="1">
      <alignment horizontal="left" vertical="center" wrapText="1"/>
    </xf>
    <xf numFmtId="49" fontId="3" fillId="54" borderId="18" xfId="3" applyNumberFormat="1" applyFont="1" applyFill="1" applyBorder="1" applyAlignment="1">
      <alignment horizontal="left" vertical="center" wrapText="1"/>
    </xf>
    <xf numFmtId="2" fontId="3" fillId="54" borderId="18" xfId="3" applyNumberFormat="1" applyFont="1" applyFill="1" applyBorder="1" applyAlignment="1">
      <alignment horizontal="left" vertical="center" wrapText="1"/>
    </xf>
    <xf numFmtId="4" fontId="19" fillId="54" borderId="18" xfId="0" applyNumberFormat="1" applyFont="1" applyFill="1" applyBorder="1" applyAlignment="1">
      <alignment horizontal="right" vertical="center" wrapText="1"/>
    </xf>
    <xf numFmtId="4" fontId="19" fillId="54" borderId="18" xfId="1" applyNumberFormat="1" applyFont="1" applyFill="1" applyBorder="1" applyAlignment="1">
      <alignment horizontal="right" vertical="center" wrapText="1"/>
    </xf>
    <xf numFmtId="43" fontId="3" fillId="35" borderId="20" xfId="7" applyFont="1" applyFill="1" applyBorder="1" applyAlignment="1">
      <alignment horizontal="right" vertical="center" wrapText="1"/>
    </xf>
    <xf numFmtId="43" fontId="37" fillId="35" borderId="18" xfId="7" applyFont="1" applyFill="1" applyBorder="1" applyAlignment="1">
      <alignment vertical="center" wrapText="1"/>
    </xf>
    <xf numFmtId="43" fontId="32" fillId="36" borderId="18" xfId="6" applyNumberFormat="1" applyFont="1" applyFill="1" applyBorder="1" applyAlignment="1">
      <alignment horizontal="center" vertical="center" wrapText="1"/>
    </xf>
    <xf numFmtId="43" fontId="3" fillId="35" borderId="18" xfId="7" applyFont="1" applyFill="1" applyBorder="1" applyAlignment="1">
      <alignment vertical="center" wrapText="1"/>
    </xf>
    <xf numFmtId="43" fontId="37" fillId="36" borderId="18" xfId="7" applyFont="1" applyFill="1" applyBorder="1" applyAlignment="1">
      <alignment vertical="center" wrapText="1"/>
    </xf>
    <xf numFmtId="43" fontId="32" fillId="36" borderId="18" xfId="7" applyFont="1" applyFill="1" applyBorder="1" applyAlignment="1">
      <alignment vertical="center" wrapText="1"/>
    </xf>
    <xf numFmtId="0" fontId="32" fillId="36" borderId="18" xfId="0" applyFont="1" applyFill="1" applyBorder="1" applyAlignment="1">
      <alignment horizontal="left" vertical="center" wrapText="1"/>
    </xf>
    <xf numFmtId="4" fontId="32" fillId="0" borderId="20" xfId="6" applyNumberFormat="1" applyFont="1" applyFill="1" applyBorder="1" applyAlignment="1">
      <alignment vertical="center" wrapText="1"/>
    </xf>
    <xf numFmtId="43" fontId="32" fillId="0" borderId="18" xfId="7" applyFont="1" applyFill="1" applyBorder="1" applyAlignment="1">
      <alignment horizontal="right" vertical="center" wrapText="1"/>
    </xf>
    <xf numFmtId="43" fontId="3" fillId="35" borderId="20" xfId="7" applyFont="1" applyFill="1" applyBorder="1" applyAlignment="1">
      <alignment vertical="center" wrapText="1"/>
    </xf>
    <xf numFmtId="0" fontId="32" fillId="0" borderId="5" xfId="0" applyFont="1" applyFill="1" applyBorder="1" applyAlignment="1">
      <alignment vertical="center" wrapText="1"/>
    </xf>
    <xf numFmtId="0" fontId="32" fillId="0" borderId="26" xfId="0" applyFont="1" applyFill="1" applyBorder="1" applyAlignment="1">
      <alignment vertical="center" wrapText="1"/>
    </xf>
    <xf numFmtId="0" fontId="32" fillId="0" borderId="26" xfId="0" applyFont="1" applyFill="1" applyBorder="1" applyAlignment="1">
      <alignment horizontal="left" vertical="center" wrapText="1"/>
    </xf>
    <xf numFmtId="43" fontId="37" fillId="0" borderId="18" xfId="7" applyFont="1" applyFill="1" applyBorder="1" applyAlignment="1">
      <alignment horizontal="right" vertical="center" wrapText="1"/>
    </xf>
    <xf numFmtId="4" fontId="37" fillId="36" borderId="18" xfId="7" applyNumberFormat="1" applyFont="1" applyFill="1" applyBorder="1" applyAlignment="1">
      <alignment horizontal="right" vertical="center"/>
    </xf>
    <xf numFmtId="43" fontId="37" fillId="36" borderId="18" xfId="7" applyFont="1" applyFill="1" applyBorder="1" applyAlignment="1">
      <alignment horizontal="right" vertical="center" wrapText="1"/>
    </xf>
    <xf numFmtId="4" fontId="37" fillId="36" borderId="18" xfId="6" applyNumberFormat="1" applyFont="1" applyFill="1" applyBorder="1" applyAlignment="1">
      <alignment horizontal="right" vertical="center" wrapText="1"/>
    </xf>
    <xf numFmtId="4" fontId="38" fillId="36" borderId="18" xfId="6" applyNumberFormat="1" applyFont="1" applyFill="1" applyBorder="1" applyAlignment="1">
      <alignment horizontal="right" vertical="center"/>
    </xf>
    <xf numFmtId="4" fontId="37" fillId="0" borderId="20" xfId="6" applyNumberFormat="1" applyFont="1" applyFill="1" applyBorder="1" applyAlignment="1">
      <alignment vertical="center" wrapText="1"/>
    </xf>
    <xf numFmtId="0" fontId="19" fillId="18" borderId="18" xfId="0" applyFont="1" applyFill="1" applyBorder="1" applyAlignment="1">
      <alignment vertical="center" wrapText="1"/>
    </xf>
    <xf numFmtId="0" fontId="19" fillId="31" borderId="18" xfId="0" applyFont="1" applyFill="1" applyBorder="1"/>
    <xf numFmtId="0" fontId="19" fillId="31" borderId="18" xfId="0" applyFont="1" applyFill="1" applyBorder="1" applyAlignment="1">
      <alignment vertical="center"/>
    </xf>
    <xf numFmtId="4" fontId="19" fillId="31" borderId="18" xfId="0" applyNumberFormat="1" applyFont="1" applyFill="1" applyBorder="1" applyAlignment="1">
      <alignment vertical="center"/>
    </xf>
    <xf numFmtId="4" fontId="19" fillId="10" borderId="27" xfId="0" applyNumberFormat="1" applyFont="1" applyFill="1" applyBorder="1" applyAlignment="1">
      <alignment horizontal="right" vertical="center"/>
    </xf>
    <xf numFmtId="0" fontId="0" fillId="10" borderId="18" xfId="0" applyFill="1" applyBorder="1" applyAlignment="1">
      <alignment horizontal="center" vertical="center"/>
    </xf>
    <xf numFmtId="4" fontId="19" fillId="39" borderId="18" xfId="0" applyNumberFormat="1" applyFont="1" applyFill="1" applyBorder="1" applyAlignment="1">
      <alignment horizontal="right" vertical="center"/>
    </xf>
    <xf numFmtId="4" fontId="19" fillId="39" borderId="19" xfId="0" applyNumberFormat="1" applyFont="1" applyFill="1" applyBorder="1" applyAlignment="1">
      <alignment horizontal="right" vertical="center"/>
    </xf>
    <xf numFmtId="0" fontId="19" fillId="39" borderId="18" xfId="0" applyFont="1" applyFill="1" applyBorder="1" applyAlignment="1">
      <alignment horizontal="center" vertical="center" wrapText="1"/>
    </xf>
    <xf numFmtId="4" fontId="19" fillId="39" borderId="18" xfId="0" applyNumberFormat="1" applyFont="1" applyFill="1" applyBorder="1" applyAlignment="1">
      <alignment horizontal="right" vertical="center" wrapText="1"/>
    </xf>
    <xf numFmtId="0" fontId="37" fillId="31" borderId="18" xfId="0" applyFont="1" applyFill="1" applyBorder="1" applyAlignment="1">
      <alignment vertical="center" wrapText="1"/>
    </xf>
    <xf numFmtId="0" fontId="3" fillId="55" borderId="18" xfId="2" applyFont="1" applyFill="1" applyBorder="1" applyAlignment="1">
      <alignment horizontal="left" vertical="center" wrapText="1"/>
    </xf>
    <xf numFmtId="49" fontId="3" fillId="55" borderId="18" xfId="3" applyNumberFormat="1" applyFont="1" applyFill="1" applyBorder="1" applyAlignment="1">
      <alignment horizontal="left" vertical="center" wrapText="1"/>
    </xf>
    <xf numFmtId="2" fontId="3" fillId="55" borderId="18" xfId="3" applyNumberFormat="1" applyFont="1" applyFill="1" applyBorder="1" applyAlignment="1">
      <alignment horizontal="left" vertical="center" wrapText="1"/>
    </xf>
    <xf numFmtId="2" fontId="3" fillId="55" borderId="18" xfId="3" applyNumberFormat="1" applyFont="1" applyFill="1" applyBorder="1" applyAlignment="1">
      <alignment horizontal="left" vertical="center"/>
    </xf>
    <xf numFmtId="4" fontId="19" fillId="55" borderId="18" xfId="0" applyNumberFormat="1" applyFont="1" applyFill="1" applyBorder="1" applyAlignment="1">
      <alignment horizontal="right" vertical="center"/>
    </xf>
    <xf numFmtId="43" fontId="21" fillId="0" borderId="18" xfId="7" applyFont="1" applyBorder="1" applyAlignment="1">
      <alignment vertical="center" wrapText="1"/>
    </xf>
    <xf numFmtId="43" fontId="3" fillId="20" borderId="20" xfId="7" applyFont="1" applyFill="1" applyBorder="1" applyAlignment="1">
      <alignment horizontal="right" vertical="center" wrapText="1"/>
    </xf>
    <xf numFmtId="4" fontId="19" fillId="18" borderId="0" xfId="0" applyNumberFormat="1" applyFont="1" applyFill="1" applyBorder="1" applyAlignment="1">
      <alignment horizontal="right" vertical="center" wrapText="1"/>
    </xf>
    <xf numFmtId="4" fontId="19" fillId="18" borderId="62" xfId="0" applyNumberFormat="1" applyFont="1" applyFill="1" applyBorder="1" applyAlignment="1">
      <alignment horizontal="right" vertical="center" wrapText="1"/>
    </xf>
    <xf numFmtId="4" fontId="19" fillId="18" borderId="20" xfId="0" applyNumberFormat="1" applyFont="1" applyFill="1" applyBorder="1" applyAlignment="1">
      <alignment horizontal="right" vertical="center" wrapText="1"/>
    </xf>
    <xf numFmtId="4" fontId="19" fillId="18" borderId="63" xfId="0" applyNumberFormat="1" applyFont="1" applyFill="1" applyBorder="1" applyAlignment="1">
      <alignment horizontal="right" vertical="center" wrapText="1"/>
    </xf>
    <xf numFmtId="166" fontId="20" fillId="18" borderId="20" xfId="9" applyNumberFormat="1" applyFont="1" applyFill="1" applyBorder="1" applyAlignment="1">
      <alignment horizontal="right" vertical="center" wrapText="1"/>
    </xf>
    <xf numFmtId="166" fontId="20" fillId="18" borderId="0" xfId="9" applyNumberFormat="1" applyFont="1" applyFill="1" applyBorder="1" applyAlignment="1">
      <alignment horizontal="right" vertical="center" wrapText="1"/>
    </xf>
    <xf numFmtId="43" fontId="20" fillId="18" borderId="20" xfId="7" applyFont="1" applyFill="1" applyBorder="1" applyAlignment="1">
      <alignment horizontal="right" vertical="center"/>
    </xf>
    <xf numFmtId="0" fontId="3" fillId="0" borderId="18" xfId="2" applyFont="1" applyFill="1" applyBorder="1" applyAlignment="1">
      <alignment horizontal="left" vertical="center" wrapText="1"/>
    </xf>
    <xf numFmtId="0" fontId="37" fillId="0" borderId="18" xfId="2" applyFont="1" applyFill="1" applyBorder="1" applyAlignment="1">
      <alignment horizontal="left" vertical="center" wrapText="1"/>
    </xf>
    <xf numFmtId="4" fontId="20" fillId="18" borderId="18" xfId="7" applyNumberFormat="1" applyFont="1" applyFill="1" applyBorder="1" applyAlignment="1">
      <alignment horizontal="right" vertical="center"/>
    </xf>
    <xf numFmtId="2" fontId="19" fillId="12" borderId="65" xfId="0" applyNumberFormat="1" applyFont="1" applyFill="1" applyBorder="1" applyAlignment="1"/>
    <xf numFmtId="4" fontId="19" fillId="12" borderId="65" xfId="0" applyNumberFormat="1" applyFont="1" applyFill="1" applyBorder="1" applyAlignment="1">
      <alignment horizontal="right" vertical="center"/>
    </xf>
    <xf numFmtId="0" fontId="19" fillId="12" borderId="26" xfId="0" applyFont="1" applyFill="1" applyBorder="1" applyAlignment="1">
      <alignment vertical="center" wrapText="1"/>
    </xf>
    <xf numFmtId="0" fontId="19" fillId="12" borderId="65" xfId="0" applyFont="1" applyFill="1" applyBorder="1" applyAlignment="1">
      <alignment horizontal="left" vertical="center"/>
    </xf>
    <xf numFmtId="0" fontId="19" fillId="12" borderId="65" xfId="0" applyFont="1" applyFill="1" applyBorder="1" applyAlignment="1">
      <alignment vertical="center" wrapText="1"/>
    </xf>
    <xf numFmtId="167" fontId="3" fillId="13" borderId="65" xfId="5" applyNumberFormat="1" applyFont="1" applyFill="1" applyBorder="1" applyAlignment="1">
      <alignment horizontal="center" vertical="center" wrapText="1"/>
    </xf>
    <xf numFmtId="0" fontId="19" fillId="12" borderId="65" xfId="0" applyFont="1" applyFill="1" applyBorder="1" applyAlignment="1">
      <alignment horizontal="left" vertical="center" wrapText="1"/>
    </xf>
    <xf numFmtId="4" fontId="19" fillId="10" borderId="65" xfId="0" applyNumberFormat="1" applyFont="1" applyFill="1" applyBorder="1" applyAlignment="1">
      <alignment horizontal="right" vertical="center"/>
    </xf>
    <xf numFmtId="14" fontId="19" fillId="12" borderId="65" xfId="0" applyNumberFormat="1" applyFont="1" applyFill="1" applyBorder="1" applyAlignment="1">
      <alignment vertical="center"/>
    </xf>
    <xf numFmtId="2" fontId="19" fillId="12" borderId="65" xfId="0" applyNumberFormat="1" applyFont="1" applyFill="1" applyBorder="1" applyAlignment="1">
      <alignment horizontal="left" vertical="center" wrapText="1"/>
    </xf>
    <xf numFmtId="0" fontId="19" fillId="12" borderId="65" xfId="0" applyFont="1" applyFill="1" applyBorder="1" applyAlignment="1">
      <alignment horizontal="center" vertical="center" wrapText="1"/>
    </xf>
    <xf numFmtId="0" fontId="19" fillId="10" borderId="24" xfId="0" applyFont="1" applyFill="1" applyBorder="1" applyAlignment="1">
      <alignment horizontal="center" vertical="center"/>
    </xf>
    <xf numFmtId="4" fontId="19" fillId="10" borderId="24" xfId="0" applyNumberFormat="1" applyFont="1" applyFill="1" applyBorder="1" applyAlignment="1">
      <alignment vertical="center"/>
    </xf>
    <xf numFmtId="167" fontId="3" fillId="13" borderId="25" xfId="5" applyNumberFormat="1" applyFont="1" applyFill="1" applyBorder="1" applyAlignment="1">
      <alignment horizontal="center" vertical="center" wrapText="1"/>
    </xf>
    <xf numFmtId="0" fontId="0" fillId="12" borderId="26" xfId="0" applyFill="1" applyBorder="1" applyAlignment="1">
      <alignment horizontal="center" vertical="center"/>
    </xf>
    <xf numFmtId="0" fontId="19" fillId="12" borderId="26" xfId="0" applyFont="1" applyFill="1" applyBorder="1" applyAlignment="1">
      <alignment horizontal="left" vertical="center"/>
    </xf>
    <xf numFmtId="167" fontId="3" fillId="13" borderId="26" xfId="5" applyNumberFormat="1" applyFont="1" applyFill="1" applyBorder="1" applyAlignment="1">
      <alignment horizontal="center" vertical="center" wrapText="1"/>
    </xf>
    <xf numFmtId="0" fontId="19" fillId="12" borderId="26" xfId="0" applyFont="1" applyFill="1" applyBorder="1" applyAlignment="1">
      <alignment horizontal="left" vertical="center" wrapText="1"/>
    </xf>
    <xf numFmtId="4" fontId="19" fillId="12" borderId="26" xfId="0" applyNumberFormat="1" applyFont="1" applyFill="1" applyBorder="1" applyAlignment="1">
      <alignment horizontal="right" vertical="center"/>
    </xf>
    <xf numFmtId="2" fontId="19" fillId="12" borderId="26" xfId="0" applyNumberFormat="1" applyFont="1" applyFill="1" applyBorder="1" applyAlignment="1">
      <alignment horizontal="left"/>
    </xf>
    <xf numFmtId="4" fontId="19" fillId="31" borderId="26" xfId="0" applyNumberFormat="1" applyFont="1" applyFill="1" applyBorder="1" applyAlignment="1">
      <alignment horizontal="right" vertical="center"/>
    </xf>
    <xf numFmtId="4" fontId="19" fillId="38" borderId="26" xfId="0" applyNumberFormat="1" applyFont="1" applyFill="1" applyBorder="1" applyAlignment="1">
      <alignment horizontal="right" vertical="center"/>
    </xf>
    <xf numFmtId="2" fontId="19" fillId="12" borderId="26" xfId="0" applyNumberFormat="1" applyFont="1" applyFill="1" applyBorder="1" applyAlignment="1">
      <alignment horizontal="left" wrapText="1"/>
    </xf>
    <xf numFmtId="2" fontId="19" fillId="12" borderId="26" xfId="0" applyNumberFormat="1" applyFont="1" applyFill="1" applyBorder="1" applyAlignment="1">
      <alignment horizontal="left" vertical="center" wrapText="1"/>
    </xf>
    <xf numFmtId="14" fontId="19" fillId="12" borderId="26" xfId="0" applyNumberFormat="1" applyFont="1" applyFill="1" applyBorder="1" applyAlignment="1">
      <alignment vertical="center"/>
    </xf>
    <xf numFmtId="0" fontId="19" fillId="10" borderId="26" xfId="0" applyFont="1" applyFill="1" applyBorder="1" applyAlignment="1">
      <alignment horizontal="center" vertical="center"/>
    </xf>
    <xf numFmtId="4" fontId="19" fillId="10" borderId="26" xfId="0" applyNumberFormat="1" applyFont="1" applyFill="1" applyBorder="1" applyAlignment="1">
      <alignment vertical="center"/>
    </xf>
    <xf numFmtId="0" fontId="0" fillId="29" borderId="36" xfId="0" applyFill="1" applyBorder="1" applyAlignment="1">
      <alignment vertical="center"/>
    </xf>
    <xf numFmtId="0" fontId="0" fillId="29" borderId="36" xfId="0" applyFill="1" applyBorder="1" applyAlignment="1">
      <alignment vertical="center" wrapText="1"/>
    </xf>
    <xf numFmtId="4" fontId="0" fillId="29" borderId="36" xfId="0" applyNumberFormat="1" applyFill="1" applyBorder="1" applyAlignment="1">
      <alignment horizontal="center" vertical="center"/>
    </xf>
    <xf numFmtId="0" fontId="0" fillId="29" borderId="36" xfId="0" applyFill="1" applyBorder="1" applyAlignment="1">
      <alignment horizontal="center" vertical="center"/>
    </xf>
    <xf numFmtId="2" fontId="0" fillId="29" borderId="36" xfId="0" applyNumberFormat="1" applyFill="1" applyBorder="1" applyAlignment="1">
      <alignment horizontal="center" vertical="center"/>
    </xf>
    <xf numFmtId="0" fontId="0" fillId="29" borderId="36" xfId="0" applyFill="1" applyBorder="1" applyAlignment="1">
      <alignment horizontal="center" vertical="center" wrapText="1"/>
    </xf>
    <xf numFmtId="14" fontId="0" fillId="29" borderId="36" xfId="0" applyNumberFormat="1" applyFill="1" applyBorder="1" applyAlignment="1">
      <alignment horizontal="center" vertical="center"/>
    </xf>
    <xf numFmtId="4" fontId="0" fillId="29" borderId="36" xfId="0" applyNumberFormat="1" applyFill="1" applyBorder="1" applyAlignment="1">
      <alignment vertical="center"/>
    </xf>
    <xf numFmtId="0" fontId="19" fillId="12" borderId="65" xfId="0" applyFont="1" applyFill="1" applyBorder="1"/>
    <xf numFmtId="0" fontId="19" fillId="12" borderId="26" xfId="0" applyFont="1" applyFill="1" applyBorder="1" applyAlignment="1">
      <alignment horizontal="justify" vertical="center"/>
    </xf>
    <xf numFmtId="0" fontId="19" fillId="12" borderId="26" xfId="0" applyFont="1" applyFill="1" applyBorder="1" applyAlignment="1">
      <alignment horizontal="justify" vertical="justify"/>
    </xf>
    <xf numFmtId="14" fontId="19" fillId="12" borderId="65" xfId="0" applyNumberFormat="1" applyFont="1" applyFill="1" applyBorder="1" applyAlignment="1">
      <alignment horizontal="center" vertical="center"/>
    </xf>
    <xf numFmtId="2" fontId="19" fillId="10" borderId="65" xfId="0" applyNumberFormat="1" applyFont="1" applyFill="1" applyBorder="1" applyAlignment="1">
      <alignment vertical="center"/>
    </xf>
    <xf numFmtId="2" fontId="19" fillId="10" borderId="65" xfId="11" applyNumberFormat="1" applyFont="1" applyFill="1" applyBorder="1" applyAlignment="1">
      <alignment vertical="center"/>
    </xf>
    <xf numFmtId="0" fontId="19" fillId="12" borderId="67" xfId="0" applyFont="1" applyFill="1" applyBorder="1" applyAlignment="1">
      <alignment horizontal="left" vertical="center" wrapText="1"/>
    </xf>
    <xf numFmtId="14" fontId="19" fillId="12" borderId="65" xfId="0" applyNumberFormat="1" applyFont="1" applyFill="1" applyBorder="1" applyAlignment="1">
      <alignment vertical="center" wrapText="1"/>
    </xf>
    <xf numFmtId="4" fontId="19" fillId="12" borderId="65" xfId="0" applyNumberFormat="1" applyFont="1" applyFill="1" applyBorder="1" applyAlignment="1">
      <alignment horizontal="right" vertical="center" wrapText="1"/>
    </xf>
    <xf numFmtId="0" fontId="3" fillId="10" borderId="65" xfId="2" applyFont="1" applyFill="1" applyBorder="1" applyAlignment="1">
      <alignment horizontal="left" vertical="center" wrapText="1"/>
    </xf>
    <xf numFmtId="49" fontId="3" fillId="10" borderId="65" xfId="3" applyNumberFormat="1" applyFont="1" applyFill="1" applyBorder="1" applyAlignment="1">
      <alignment horizontal="left" vertical="center"/>
    </xf>
    <xf numFmtId="49" fontId="3" fillId="10" borderId="65" xfId="3" applyNumberFormat="1" applyFont="1" applyFill="1" applyBorder="1" applyAlignment="1">
      <alignment vertical="center" wrapText="1"/>
    </xf>
    <xf numFmtId="49" fontId="3" fillId="10" borderId="65" xfId="3" applyNumberFormat="1" applyFont="1" applyFill="1" applyBorder="1" applyAlignment="1">
      <alignment horizontal="left" vertical="center" wrapText="1"/>
    </xf>
    <xf numFmtId="0" fontId="3" fillId="10" borderId="5" xfId="2" applyFont="1" applyFill="1" applyBorder="1" applyAlignment="1">
      <alignment horizontal="left" vertical="center" wrapText="1"/>
    </xf>
    <xf numFmtId="49" fontId="3" fillId="10" borderId="5" xfId="3" applyNumberFormat="1" applyFont="1" applyFill="1" applyBorder="1" applyAlignment="1">
      <alignment horizontal="left" vertical="center"/>
    </xf>
    <xf numFmtId="49" fontId="3" fillId="10" borderId="10" xfId="3" applyNumberFormat="1" applyFont="1" applyFill="1" applyBorder="1" applyAlignment="1">
      <alignment vertical="center" wrapText="1"/>
    </xf>
    <xf numFmtId="4" fontId="19" fillId="10" borderId="5" xfId="0" applyNumberFormat="1" applyFont="1" applyFill="1" applyBorder="1" applyAlignment="1">
      <alignment horizontal="right" vertical="center" wrapText="1"/>
    </xf>
    <xf numFmtId="4" fontId="19" fillId="38" borderId="18" xfId="0" applyNumberFormat="1" applyFont="1" applyFill="1" applyBorder="1" applyAlignment="1">
      <alignment horizontal="right" vertical="center"/>
    </xf>
    <xf numFmtId="0" fontId="19" fillId="18" borderId="65" xfId="0" applyFont="1" applyFill="1" applyBorder="1" applyAlignment="1">
      <alignment horizontal="left" vertical="center" wrapText="1"/>
    </xf>
    <xf numFmtId="43" fontId="21" fillId="0" borderId="65" xfId="7" applyFont="1" applyBorder="1" applyAlignment="1">
      <alignment vertical="center" wrapText="1"/>
    </xf>
    <xf numFmtId="4" fontId="20" fillId="0" borderId="64" xfId="6" applyNumberFormat="1" applyFont="1" applyBorder="1" applyAlignment="1">
      <alignment vertical="center" wrapText="1"/>
    </xf>
    <xf numFmtId="0" fontId="3" fillId="19" borderId="65" xfId="5" applyFont="1" applyFill="1" applyBorder="1" applyAlignment="1">
      <alignment horizontal="left" vertical="center" wrapText="1"/>
    </xf>
    <xf numFmtId="0" fontId="19" fillId="0" borderId="65" xfId="0" applyFont="1" applyBorder="1" applyAlignment="1">
      <alignment horizontal="left" vertical="center" wrapText="1"/>
    </xf>
    <xf numFmtId="0" fontId="20" fillId="0" borderId="65" xfId="0" applyFont="1" applyBorder="1" applyAlignment="1">
      <alignment horizontal="left" vertical="center" wrapText="1"/>
    </xf>
    <xf numFmtId="4" fontId="20" fillId="0" borderId="65" xfId="6" applyNumberFormat="1" applyFont="1" applyBorder="1" applyAlignment="1">
      <alignment horizontal="right" vertical="center" wrapText="1"/>
    </xf>
    <xf numFmtId="43" fontId="21" fillId="0" borderId="65" xfId="7" applyFont="1" applyBorder="1" applyAlignment="1">
      <alignment horizontal="right" vertical="center" wrapText="1"/>
    </xf>
    <xf numFmtId="171" fontId="3" fillId="24" borderId="59" xfId="10" applyFont="1" applyFill="1" applyBorder="1" applyAlignment="1" applyProtection="1">
      <alignment horizontal="left" vertical="center" wrapText="1"/>
    </xf>
    <xf numFmtId="171" fontId="20" fillId="0" borderId="59" xfId="10" applyFont="1" applyFill="1" applyBorder="1" applyAlignment="1" applyProtection="1">
      <alignment horizontal="left" vertical="center" wrapText="1"/>
    </xf>
    <xf numFmtId="0" fontId="20" fillId="0" borderId="59" xfId="6" applyFont="1" applyBorder="1" applyAlignment="1">
      <alignment horizontal="left" vertical="center"/>
    </xf>
    <xf numFmtId="0" fontId="19" fillId="31" borderId="65" xfId="0" applyFont="1" applyFill="1" applyBorder="1" applyAlignment="1">
      <alignment horizontal="justify" vertical="center"/>
    </xf>
    <xf numFmtId="167" fontId="3" fillId="32" borderId="64" xfId="5" applyNumberFormat="1" applyFont="1" applyFill="1" applyBorder="1" applyAlignment="1">
      <alignment horizontal="center" vertical="center" wrapText="1"/>
    </xf>
    <xf numFmtId="0" fontId="19" fillId="31" borderId="65" xfId="0" applyFont="1" applyFill="1" applyBorder="1" applyAlignment="1">
      <alignment vertical="center"/>
    </xf>
    <xf numFmtId="0" fontId="19" fillId="31" borderId="65" xfId="0" applyFont="1" applyFill="1" applyBorder="1" applyAlignment="1">
      <alignment horizontal="left" vertical="center" wrapText="1"/>
    </xf>
    <xf numFmtId="0" fontId="19" fillId="31" borderId="65" xfId="0" applyFont="1" applyFill="1" applyBorder="1" applyAlignment="1">
      <alignment vertical="center" wrapText="1"/>
    </xf>
    <xf numFmtId="0" fontId="19" fillId="31" borderId="65" xfId="0" applyFont="1" applyFill="1" applyBorder="1" applyAlignment="1">
      <alignment horizontal="center" vertical="center"/>
    </xf>
    <xf numFmtId="4" fontId="19" fillId="31" borderId="65" xfId="0" applyNumberFormat="1" applyFont="1" applyFill="1" applyBorder="1" applyAlignment="1">
      <alignment vertical="center"/>
    </xf>
    <xf numFmtId="4" fontId="19" fillId="31" borderId="38" xfId="0" applyNumberFormat="1" applyFont="1" applyFill="1" applyBorder="1" applyAlignment="1">
      <alignment vertical="center"/>
    </xf>
    <xf numFmtId="2" fontId="19" fillId="31" borderId="26" xfId="0" applyNumberFormat="1" applyFont="1" applyFill="1" applyBorder="1" applyAlignment="1">
      <alignment vertical="center"/>
    </xf>
    <xf numFmtId="4" fontId="19" fillId="38" borderId="38" xfId="0" applyNumberFormat="1" applyFont="1" applyFill="1" applyBorder="1" applyAlignment="1">
      <alignment horizontal="right" vertical="center"/>
    </xf>
    <xf numFmtId="0" fontId="32" fillId="31" borderId="18" xfId="0" applyNumberFormat="1" applyFont="1" applyFill="1" applyBorder="1" applyAlignment="1">
      <alignment horizontal="left" vertical="center" wrapText="1"/>
    </xf>
    <xf numFmtId="0" fontId="32" fillId="31" borderId="18" xfId="0" applyNumberFormat="1" applyFont="1" applyFill="1" applyBorder="1" applyAlignment="1">
      <alignment vertical="center" wrapText="1"/>
    </xf>
    <xf numFmtId="14" fontId="32" fillId="31" borderId="18" xfId="0" applyNumberFormat="1" applyFont="1" applyFill="1" applyBorder="1" applyAlignment="1">
      <alignment horizontal="center" vertical="center"/>
    </xf>
    <xf numFmtId="0" fontId="19" fillId="12" borderId="18" xfId="0" applyFont="1" applyFill="1" applyBorder="1" applyAlignment="1">
      <alignment horizontal="center" vertical="center"/>
    </xf>
    <xf numFmtId="0" fontId="19" fillId="12" borderId="18" xfId="0" applyFont="1" applyFill="1" applyBorder="1"/>
    <xf numFmtId="4" fontId="19" fillId="39" borderId="38" xfId="0" applyNumberFormat="1" applyFont="1" applyFill="1" applyBorder="1" applyAlignment="1">
      <alignment horizontal="right" vertical="center"/>
    </xf>
    <xf numFmtId="4" fontId="19" fillId="10" borderId="68" xfId="0" applyNumberFormat="1" applyFont="1" applyFill="1" applyBorder="1" applyAlignment="1">
      <alignment horizontal="right" vertical="center"/>
    </xf>
    <xf numFmtId="4" fontId="19" fillId="10" borderId="66" xfId="0" applyNumberFormat="1" applyFont="1" applyFill="1" applyBorder="1" applyAlignment="1">
      <alignment horizontal="right" vertical="center"/>
    </xf>
    <xf numFmtId="0" fontId="19" fillId="31" borderId="70" xfId="0" applyFont="1" applyFill="1" applyBorder="1" applyAlignment="1" applyProtection="1">
      <alignment horizontal="left" vertical="center" wrapText="1"/>
      <protection locked="0"/>
    </xf>
    <xf numFmtId="0" fontId="19" fillId="31" borderId="65" xfId="0" applyFont="1" applyFill="1" applyBorder="1" applyAlignment="1">
      <alignment horizontal="center" vertical="center" wrapText="1"/>
    </xf>
    <xf numFmtId="2" fontId="19" fillId="12" borderId="65" xfId="0" applyNumberFormat="1" applyFont="1" applyFill="1" applyBorder="1" applyAlignment="1">
      <alignment horizontal="center" vertical="center"/>
    </xf>
    <xf numFmtId="2" fontId="19" fillId="31" borderId="65" xfId="11" applyNumberFormat="1" applyFont="1" applyFill="1" applyBorder="1" applyAlignment="1">
      <alignment vertical="center" wrapText="1"/>
    </xf>
    <xf numFmtId="0" fontId="19" fillId="0" borderId="0" xfId="0" applyFont="1" applyAlignment="1">
      <alignment vertical="center"/>
    </xf>
    <xf numFmtId="0" fontId="32" fillId="36" borderId="65" xfId="0" applyFont="1" applyFill="1" applyBorder="1" applyAlignment="1">
      <alignment horizontal="left" vertical="center" wrapText="1"/>
    </xf>
    <xf numFmtId="0" fontId="3" fillId="36" borderId="65" xfId="5" applyFont="1" applyFill="1" applyBorder="1" applyAlignment="1">
      <alignment vertical="center" wrapText="1"/>
    </xf>
    <xf numFmtId="0" fontId="32" fillId="36" borderId="65" xfId="6" applyFont="1" applyFill="1" applyBorder="1" applyAlignment="1">
      <alignment vertical="center" wrapText="1"/>
    </xf>
    <xf numFmtId="167" fontId="32" fillId="36" borderId="65" xfId="0" applyNumberFormat="1" applyFont="1" applyFill="1" applyBorder="1" applyAlignment="1">
      <alignment vertical="center" wrapText="1"/>
    </xf>
    <xf numFmtId="43" fontId="32" fillId="36" borderId="64" xfId="7" applyFont="1" applyFill="1" applyBorder="1" applyAlignment="1">
      <alignment horizontal="right" vertical="center"/>
    </xf>
    <xf numFmtId="43" fontId="3" fillId="36" borderId="65" xfId="7" applyFont="1" applyFill="1" applyBorder="1" applyAlignment="1" applyProtection="1">
      <alignment horizontal="right" vertical="center" wrapText="1"/>
    </xf>
    <xf numFmtId="43" fontId="35" fillId="36" borderId="65" xfId="7" applyFont="1" applyFill="1" applyBorder="1" applyAlignment="1">
      <alignment horizontal="center" vertical="center" wrapText="1"/>
    </xf>
    <xf numFmtId="0" fontId="32" fillId="36" borderId="65" xfId="0" applyFont="1" applyFill="1" applyBorder="1" applyAlignment="1">
      <alignment vertical="center" wrapText="1"/>
    </xf>
    <xf numFmtId="169" fontId="3" fillId="36" borderId="65" xfId="8" applyNumberFormat="1" applyFont="1" applyFill="1" applyBorder="1" applyAlignment="1" applyProtection="1">
      <alignment vertical="center" wrapText="1"/>
    </xf>
    <xf numFmtId="43" fontId="32" fillId="36" borderId="65" xfId="7" applyFont="1" applyFill="1" applyBorder="1" applyAlignment="1">
      <alignment vertical="center" wrapText="1"/>
    </xf>
    <xf numFmtId="43" fontId="3" fillId="36" borderId="64" xfId="7" applyFont="1" applyFill="1" applyBorder="1" applyAlignment="1">
      <alignment horizontal="right" vertical="center"/>
    </xf>
    <xf numFmtId="0" fontId="36" fillId="31" borderId="65" xfId="0" applyFont="1" applyFill="1" applyBorder="1" applyAlignment="1">
      <alignment vertical="center" wrapText="1"/>
    </xf>
    <xf numFmtId="0" fontId="19" fillId="31" borderId="65" xfId="0" applyFont="1" applyFill="1" applyBorder="1" applyAlignment="1">
      <alignment wrapText="1"/>
    </xf>
    <xf numFmtId="0" fontId="3" fillId="57" borderId="18" xfId="2" applyFont="1" applyFill="1" applyBorder="1" applyAlignment="1">
      <alignment horizontal="left" vertical="center" wrapText="1"/>
    </xf>
    <xf numFmtId="2" fontId="3" fillId="57" borderId="18" xfId="3" applyNumberFormat="1" applyFont="1" applyFill="1" applyBorder="1" applyAlignment="1">
      <alignment horizontal="left" vertical="center" wrapText="1"/>
    </xf>
    <xf numFmtId="49" fontId="3" fillId="57" borderId="18" xfId="3" applyNumberFormat="1" applyFont="1" applyFill="1" applyBorder="1" applyAlignment="1">
      <alignment horizontal="left" vertical="center" wrapText="1"/>
    </xf>
    <xf numFmtId="4" fontId="19" fillId="57" borderId="18" xfId="0" applyNumberFormat="1" applyFont="1" applyFill="1" applyBorder="1" applyAlignment="1">
      <alignment horizontal="center" vertical="center" wrapText="1"/>
    </xf>
    <xf numFmtId="4" fontId="19" fillId="57" borderId="5" xfId="0" applyNumberFormat="1" applyFont="1" applyFill="1" applyBorder="1" applyAlignment="1">
      <alignment horizontal="right" vertical="center"/>
    </xf>
    <xf numFmtId="4" fontId="19" fillId="57" borderId="5" xfId="0" applyNumberFormat="1" applyFont="1" applyFill="1" applyBorder="1" applyAlignment="1">
      <alignment horizontal="right" vertical="center" wrapText="1"/>
    </xf>
    <xf numFmtId="0" fontId="3" fillId="58" borderId="3" xfId="2" applyFont="1" applyFill="1" applyBorder="1" applyAlignment="1">
      <alignment horizontal="left" vertical="center" wrapText="1"/>
    </xf>
    <xf numFmtId="49" fontId="3" fillId="58" borderId="3" xfId="3" applyNumberFormat="1" applyFont="1" applyFill="1" applyBorder="1" applyAlignment="1">
      <alignment horizontal="left" vertical="center" wrapText="1"/>
    </xf>
    <xf numFmtId="49" fontId="3" fillId="58" borderId="3" xfId="3" applyNumberFormat="1" applyFont="1" applyFill="1" applyBorder="1" applyAlignment="1">
      <alignment horizontal="justify" vertical="center"/>
    </xf>
    <xf numFmtId="0" fontId="3" fillId="58" borderId="38" xfId="2" applyFont="1" applyFill="1" applyBorder="1" applyAlignment="1">
      <alignment vertical="center" wrapText="1"/>
    </xf>
    <xf numFmtId="0" fontId="3" fillId="58" borderId="38" xfId="2" applyFont="1" applyFill="1" applyBorder="1" applyAlignment="1">
      <alignment horizontal="left" vertical="center" wrapText="1"/>
    </xf>
    <xf numFmtId="49" fontId="3" fillId="58" borderId="32" xfId="3" applyNumberFormat="1" applyFont="1" applyFill="1" applyBorder="1" applyAlignment="1">
      <alignment horizontal="justify" vertical="center"/>
    </xf>
    <xf numFmtId="0" fontId="3" fillId="58" borderId="51" xfId="2" applyFont="1" applyFill="1" applyBorder="1" applyAlignment="1">
      <alignment vertical="center" wrapText="1"/>
    </xf>
    <xf numFmtId="0" fontId="3" fillId="58" borderId="51" xfId="2" applyFont="1" applyFill="1" applyBorder="1" applyAlignment="1">
      <alignment horizontal="left" vertical="center" wrapText="1"/>
    </xf>
    <xf numFmtId="49" fontId="3" fillId="58" borderId="51" xfId="3" applyNumberFormat="1" applyFont="1" applyFill="1" applyBorder="1" applyAlignment="1">
      <alignment horizontal="justify" vertical="center"/>
    </xf>
    <xf numFmtId="0" fontId="3" fillId="58" borderId="42" xfId="2" applyFont="1" applyFill="1" applyBorder="1" applyAlignment="1">
      <alignment vertical="center" wrapText="1"/>
    </xf>
    <xf numFmtId="0" fontId="3" fillId="58" borderId="56" xfId="2" applyFont="1" applyFill="1" applyBorder="1" applyAlignment="1">
      <alignment horizontal="left" vertical="center" wrapText="1"/>
    </xf>
    <xf numFmtId="49" fontId="3" fillId="58" borderId="56" xfId="3" applyNumberFormat="1" applyFont="1" applyFill="1" applyBorder="1" applyAlignment="1">
      <alignment horizontal="justify" vertical="center"/>
    </xf>
    <xf numFmtId="49" fontId="3" fillId="58" borderId="38" xfId="3" applyNumberFormat="1" applyFont="1" applyFill="1" applyBorder="1" applyAlignment="1">
      <alignment horizontal="justify" vertical="center"/>
    </xf>
    <xf numFmtId="0" fontId="3" fillId="58" borderId="42" xfId="2" applyFont="1" applyFill="1" applyBorder="1" applyAlignment="1">
      <alignment horizontal="left" vertical="center" wrapText="1"/>
    </xf>
    <xf numFmtId="49" fontId="3" fillId="58" borderId="42" xfId="3" applyNumberFormat="1" applyFont="1" applyFill="1" applyBorder="1" applyAlignment="1">
      <alignment horizontal="justify" vertical="center"/>
    </xf>
    <xf numFmtId="49" fontId="3" fillId="58" borderId="38" xfId="3" applyNumberFormat="1" applyFont="1" applyFill="1" applyBorder="1" applyAlignment="1">
      <alignment horizontal="left" vertical="center"/>
    </xf>
    <xf numFmtId="49" fontId="3" fillId="58" borderId="42" xfId="3" applyNumberFormat="1" applyFont="1" applyFill="1" applyBorder="1" applyAlignment="1">
      <alignment horizontal="left" vertical="center" wrapText="1"/>
    </xf>
    <xf numFmtId="49" fontId="3" fillId="58" borderId="38" xfId="3" applyNumberFormat="1" applyFont="1" applyFill="1" applyBorder="1" applyAlignment="1">
      <alignment horizontal="left" vertical="center" wrapText="1"/>
    </xf>
    <xf numFmtId="0" fontId="3" fillId="58" borderId="26" xfId="2" applyFont="1" applyFill="1" applyBorder="1" applyAlignment="1">
      <alignment horizontal="left" vertical="center" wrapText="1"/>
    </xf>
    <xf numFmtId="0" fontId="3" fillId="58" borderId="3" xfId="2" applyFont="1" applyFill="1" applyBorder="1" applyAlignment="1">
      <alignment vertical="center" wrapText="1"/>
    </xf>
    <xf numFmtId="0" fontId="3" fillId="58" borderId="56" xfId="2" applyFont="1" applyFill="1" applyBorder="1" applyAlignment="1">
      <alignment vertical="center" wrapText="1"/>
    </xf>
    <xf numFmtId="4" fontId="3" fillId="59" borderId="3" xfId="0" applyNumberFormat="1" applyFont="1" applyFill="1" applyBorder="1" applyAlignment="1">
      <alignment horizontal="right" vertical="center"/>
    </xf>
    <xf numFmtId="165" fontId="3" fillId="59" borderId="3" xfId="1" applyFont="1" applyFill="1" applyBorder="1" applyAlignment="1">
      <alignment horizontal="right" vertical="center"/>
    </xf>
    <xf numFmtId="4" fontId="3" fillId="59" borderId="32" xfId="0" applyNumberFormat="1" applyFont="1" applyFill="1" applyBorder="1" applyAlignment="1">
      <alignment horizontal="right" vertical="center"/>
    </xf>
    <xf numFmtId="43" fontId="3" fillId="59" borderId="32" xfId="7" applyFont="1" applyFill="1" applyBorder="1" applyAlignment="1">
      <alignment horizontal="right" vertical="center"/>
    </xf>
    <xf numFmtId="4" fontId="3" fillId="59" borderId="51" xfId="0" applyNumberFormat="1" applyFont="1" applyFill="1" applyBorder="1" applyAlignment="1">
      <alignment horizontal="right" vertical="center"/>
    </xf>
    <xf numFmtId="4" fontId="3" fillId="59" borderId="42" xfId="0" applyNumberFormat="1" applyFont="1" applyFill="1" applyBorder="1" applyAlignment="1">
      <alignment horizontal="right" vertical="center"/>
    </xf>
    <xf numFmtId="43" fontId="3" fillId="59" borderId="42" xfId="7" applyFont="1" applyFill="1" applyBorder="1" applyAlignment="1">
      <alignment horizontal="right" vertical="center"/>
    </xf>
    <xf numFmtId="43" fontId="3" fillId="59" borderId="56" xfId="7" applyFont="1" applyFill="1" applyBorder="1" applyAlignment="1">
      <alignment horizontal="right" vertical="center"/>
    </xf>
    <xf numFmtId="4" fontId="3" fillId="59" borderId="38" xfId="0" applyNumberFormat="1" applyFont="1" applyFill="1" applyBorder="1" applyAlignment="1">
      <alignment horizontal="right" vertical="center"/>
    </xf>
    <xf numFmtId="43" fontId="3" fillId="59" borderId="3" xfId="7" applyFont="1" applyFill="1" applyBorder="1" applyAlignment="1">
      <alignment horizontal="right" vertical="center"/>
    </xf>
    <xf numFmtId="0" fontId="3" fillId="58" borderId="32" xfId="2" applyFont="1" applyFill="1" applyBorder="1" applyAlignment="1">
      <alignment horizontal="left" vertical="center" wrapText="1"/>
    </xf>
    <xf numFmtId="43" fontId="20" fillId="0" borderId="51" xfId="7" applyFont="1" applyBorder="1" applyAlignment="1">
      <alignment horizontal="right" vertical="center" wrapText="1"/>
    </xf>
    <xf numFmtId="4" fontId="20" fillId="18" borderId="51" xfId="5" applyNumberFormat="1" applyFont="1" applyFill="1" applyBorder="1" applyAlignment="1">
      <alignment horizontal="right" vertical="center" wrapText="1"/>
    </xf>
    <xf numFmtId="4" fontId="22" fillId="18" borderId="51" xfId="5" applyNumberFormat="1" applyFont="1" applyFill="1" applyBorder="1" applyAlignment="1">
      <alignment horizontal="right" vertical="center"/>
    </xf>
    <xf numFmtId="43" fontId="31" fillId="18" borderId="51" xfId="5" applyNumberFormat="1" applyFont="1" applyFill="1" applyBorder="1" applyAlignment="1">
      <alignment horizontal="right" vertical="center"/>
    </xf>
    <xf numFmtId="43" fontId="33" fillId="36" borderId="51" xfId="5" applyNumberFormat="1" applyFont="1" applyFill="1" applyBorder="1" applyAlignment="1">
      <alignment horizontal="right" vertical="center"/>
    </xf>
    <xf numFmtId="4" fontId="33" fillId="36" borderId="51" xfId="5" applyNumberFormat="1" applyFont="1" applyFill="1" applyBorder="1" applyAlignment="1">
      <alignment horizontal="right" vertical="center"/>
    </xf>
    <xf numFmtId="4" fontId="31" fillId="18" borderId="51" xfId="5" applyNumberFormat="1" applyFont="1" applyFill="1" applyBorder="1" applyAlignment="1">
      <alignment vertical="center" wrapText="1"/>
    </xf>
    <xf numFmtId="43" fontId="20" fillId="0" borderId="51" xfId="7" applyFont="1" applyBorder="1" applyAlignment="1">
      <alignment horizontal="center" vertical="center" wrapText="1"/>
    </xf>
    <xf numFmtId="43" fontId="3" fillId="19" borderId="51" xfId="7" applyFont="1" applyFill="1" applyBorder="1" applyAlignment="1">
      <alignment horizontal="center" vertical="center" wrapText="1"/>
    </xf>
    <xf numFmtId="43" fontId="3" fillId="20" borderId="51" xfId="7" applyFont="1" applyFill="1" applyBorder="1" applyAlignment="1">
      <alignment horizontal="center" vertical="center" wrapText="1"/>
    </xf>
    <xf numFmtId="43" fontId="3" fillId="35" borderId="51" xfId="1" applyNumberFormat="1" applyFont="1" applyFill="1" applyBorder="1" applyAlignment="1">
      <alignment vertical="center" wrapText="1"/>
    </xf>
    <xf numFmtId="4" fontId="32" fillId="60" borderId="65" xfId="0" applyNumberFormat="1" applyFont="1" applyFill="1" applyBorder="1" applyAlignment="1">
      <alignment horizontal="right" vertical="center" wrapText="1"/>
    </xf>
    <xf numFmtId="43" fontId="3" fillId="61" borderId="65" xfId="1" applyNumberFormat="1" applyFont="1" applyFill="1" applyBorder="1" applyAlignment="1" applyProtection="1">
      <alignment horizontal="right" vertical="center" wrapText="1"/>
    </xf>
    <xf numFmtId="4" fontId="19" fillId="39" borderId="38" xfId="0" applyNumberFormat="1" applyFont="1" applyFill="1" applyBorder="1" applyAlignment="1">
      <alignment vertical="center"/>
    </xf>
    <xf numFmtId="4" fontId="32" fillId="39" borderId="38" xfId="0" applyNumberFormat="1" applyFont="1" applyFill="1" applyBorder="1" applyAlignment="1">
      <alignment vertical="center" wrapText="1"/>
    </xf>
    <xf numFmtId="4" fontId="32" fillId="39" borderId="68" xfId="0" applyNumberFormat="1" applyFont="1" applyFill="1" applyBorder="1" applyAlignment="1">
      <alignment vertical="center" wrapText="1"/>
    </xf>
    <xf numFmtId="4" fontId="19" fillId="39" borderId="65" xfId="0" applyNumberFormat="1" applyFont="1" applyFill="1" applyBorder="1" applyAlignment="1">
      <alignment vertical="center"/>
    </xf>
    <xf numFmtId="4" fontId="32" fillId="39" borderId="65" xfId="0" applyNumberFormat="1" applyFont="1" applyFill="1" applyBorder="1" applyAlignment="1">
      <alignment vertical="center" wrapText="1"/>
    </xf>
    <xf numFmtId="4" fontId="32" fillId="39" borderId="66" xfId="0" applyNumberFormat="1" applyFont="1" applyFill="1" applyBorder="1" applyAlignment="1">
      <alignment vertical="center" wrapText="1"/>
    </xf>
    <xf numFmtId="4" fontId="19" fillId="39" borderId="26" xfId="0" applyNumberFormat="1" applyFont="1" applyFill="1" applyBorder="1" applyAlignment="1">
      <alignment vertical="center"/>
    </xf>
    <xf numFmtId="4" fontId="32" fillId="39" borderId="26" xfId="0" applyNumberFormat="1" applyFont="1" applyFill="1" applyBorder="1" applyAlignment="1">
      <alignment vertical="center" wrapText="1"/>
    </xf>
    <xf numFmtId="4" fontId="32" fillId="39" borderId="75" xfId="0" applyNumberFormat="1" applyFont="1" applyFill="1" applyBorder="1" applyAlignment="1">
      <alignment vertical="center" wrapText="1"/>
    </xf>
    <xf numFmtId="167" fontId="3" fillId="13" borderId="76" xfId="5" applyNumberFormat="1" applyFont="1" applyFill="1" applyBorder="1" applyAlignment="1">
      <alignment horizontal="center" vertical="center" wrapText="1"/>
    </xf>
    <xf numFmtId="43" fontId="3" fillId="61" borderId="5" xfId="1" applyNumberFormat="1" applyFont="1" applyFill="1" applyBorder="1" applyAlignment="1" applyProtection="1">
      <alignment horizontal="right" vertical="center" wrapText="1"/>
    </xf>
    <xf numFmtId="0" fontId="19" fillId="12" borderId="77" xfId="0" applyFont="1" applyFill="1" applyBorder="1" applyAlignment="1">
      <alignment horizontal="left" vertical="center" wrapText="1"/>
    </xf>
    <xf numFmtId="0" fontId="19" fillId="31" borderId="26" xfId="0" applyFont="1" applyFill="1" applyBorder="1" applyAlignment="1">
      <alignment horizontal="center" vertical="center"/>
    </xf>
    <xf numFmtId="0" fontId="19" fillId="31" borderId="26" xfId="0" applyFont="1" applyFill="1" applyBorder="1"/>
    <xf numFmtId="0" fontId="19" fillId="31" borderId="26" xfId="0" applyFont="1" applyFill="1" applyBorder="1" applyAlignment="1">
      <alignment vertical="center" wrapText="1"/>
    </xf>
    <xf numFmtId="14" fontId="19" fillId="31" borderId="26" xfId="0" applyNumberFormat="1" applyFont="1" applyFill="1" applyBorder="1" applyAlignment="1">
      <alignment horizontal="center" vertical="center"/>
    </xf>
    <xf numFmtId="0" fontId="19" fillId="31" borderId="26" xfId="0" applyFont="1" applyFill="1" applyBorder="1" applyAlignment="1">
      <alignment horizontal="left" vertical="center" wrapText="1"/>
    </xf>
    <xf numFmtId="4" fontId="34" fillId="29" borderId="36" xfId="0" applyNumberFormat="1" applyFont="1" applyFill="1" applyBorder="1" applyAlignment="1">
      <alignment horizontal="right" vertical="center"/>
    </xf>
    <xf numFmtId="4" fontId="34" fillId="29" borderId="37" xfId="0" applyNumberFormat="1" applyFont="1" applyFill="1" applyBorder="1" applyAlignment="1">
      <alignment horizontal="right" vertical="center"/>
    </xf>
    <xf numFmtId="0" fontId="3" fillId="63" borderId="26" xfId="5" applyFont="1" applyFill="1" applyBorder="1" applyAlignment="1">
      <alignment horizontal="left" vertical="center" wrapText="1"/>
    </xf>
    <xf numFmtId="0" fontId="20" fillId="62" borderId="26" xfId="0" applyFont="1" applyFill="1" applyBorder="1" applyAlignment="1">
      <alignment horizontal="left" vertical="center" wrapText="1"/>
    </xf>
    <xf numFmtId="0" fontId="3" fillId="35" borderId="65" xfId="5" applyFont="1" applyFill="1" applyBorder="1" applyAlignment="1">
      <alignment horizontal="left" vertical="center" wrapText="1"/>
    </xf>
    <xf numFmtId="43" fontId="32" fillId="0" borderId="7" xfId="1" applyNumberFormat="1" applyFont="1" applyFill="1" applyBorder="1" applyAlignment="1">
      <alignment vertical="center"/>
    </xf>
    <xf numFmtId="43" fontId="3" fillId="35" borderId="64" xfId="7" applyFont="1" applyFill="1" applyBorder="1" applyAlignment="1">
      <alignment horizontal="right" vertical="center" wrapText="1"/>
    </xf>
    <xf numFmtId="43" fontId="32" fillId="36" borderId="65" xfId="7" applyFont="1" applyFill="1" applyBorder="1" applyAlignment="1">
      <alignment horizontal="right" vertical="center" wrapText="1"/>
    </xf>
    <xf numFmtId="43" fontId="37" fillId="36" borderId="65" xfId="7" applyFont="1" applyFill="1" applyBorder="1" applyAlignment="1">
      <alignment horizontal="left" vertical="center"/>
    </xf>
    <xf numFmtId="43" fontId="3" fillId="36" borderId="65" xfId="7" applyFont="1" applyFill="1" applyBorder="1" applyAlignment="1">
      <alignment horizontal="left" vertical="center"/>
    </xf>
    <xf numFmtId="0" fontId="37" fillId="35" borderId="65" xfId="5" applyFont="1" applyFill="1" applyBorder="1" applyAlignment="1">
      <alignment horizontal="left" vertical="center" wrapText="1"/>
    </xf>
    <xf numFmtId="4" fontId="20" fillId="0" borderId="64" xfId="6" applyNumberFormat="1" applyFont="1" applyBorder="1" applyAlignment="1">
      <alignment horizontal="left" vertical="center" wrapText="1"/>
    </xf>
    <xf numFmtId="0" fontId="32" fillId="0" borderId="64" xfId="5" applyFont="1" applyFill="1" applyBorder="1" applyAlignment="1">
      <alignment horizontal="left" vertical="center" wrapText="1"/>
    </xf>
    <xf numFmtId="4" fontId="32" fillId="0" borderId="64" xfId="6" applyNumberFormat="1" applyFont="1" applyFill="1" applyBorder="1" applyAlignment="1">
      <alignment horizontal="left" vertical="center" wrapText="1"/>
    </xf>
    <xf numFmtId="43" fontId="32" fillId="0" borderId="65" xfId="7" applyFont="1" applyFill="1" applyBorder="1" applyAlignment="1">
      <alignment horizontal="right" vertical="center" wrapText="1"/>
    </xf>
    <xf numFmtId="0" fontId="3" fillId="34" borderId="65" xfId="5" applyFont="1" applyFill="1" applyBorder="1" applyAlignment="1">
      <alignment horizontal="left" vertical="center" wrapText="1"/>
    </xf>
    <xf numFmtId="4" fontId="37" fillId="0" borderId="64" xfId="6" applyNumberFormat="1" applyFont="1" applyFill="1" applyBorder="1" applyAlignment="1">
      <alignment horizontal="left" vertical="center" wrapText="1"/>
    </xf>
    <xf numFmtId="43" fontId="32" fillId="36" borderId="64" xfId="7" applyFont="1" applyFill="1" applyBorder="1" applyAlignment="1">
      <alignment horizontal="right" vertical="center" wrapText="1"/>
    </xf>
    <xf numFmtId="49" fontId="3" fillId="10" borderId="36" xfId="3" applyNumberFormat="1" applyFont="1" applyFill="1" applyBorder="1" applyAlignment="1">
      <alignment vertical="center" wrapText="1"/>
    </xf>
    <xf numFmtId="0" fontId="19" fillId="12" borderId="26" xfId="0" quotePrefix="1" applyNumberFormat="1" applyFont="1" applyFill="1" applyBorder="1" applyAlignment="1">
      <alignment vertical="center" wrapText="1"/>
    </xf>
    <xf numFmtId="0" fontId="19" fillId="12" borderId="10" xfId="0" applyNumberFormat="1" applyFont="1" applyFill="1" applyBorder="1" applyAlignment="1">
      <alignment horizontal="left" vertical="center" wrapText="1"/>
    </xf>
    <xf numFmtId="0" fontId="19" fillId="12" borderId="10" xfId="0" applyNumberFormat="1" applyFont="1" applyFill="1" applyBorder="1" applyAlignment="1">
      <alignment vertical="center" wrapText="1"/>
    </xf>
    <xf numFmtId="14" fontId="19" fillId="12" borderId="26" xfId="0" applyNumberFormat="1" applyFont="1" applyFill="1" applyBorder="1" applyAlignment="1">
      <alignment vertical="center" wrapText="1"/>
    </xf>
    <xf numFmtId="43" fontId="3" fillId="35" borderId="65" xfId="7" applyFont="1" applyFill="1" applyBorder="1" applyAlignment="1">
      <alignment vertical="center" wrapText="1"/>
    </xf>
    <xf numFmtId="43" fontId="37" fillId="35" borderId="65" xfId="7" applyFont="1" applyFill="1" applyBorder="1" applyAlignment="1">
      <alignment vertical="center" wrapText="1"/>
    </xf>
    <xf numFmtId="0" fontId="32" fillId="0" borderId="65" xfId="0" applyFont="1" applyFill="1" applyBorder="1" applyAlignment="1">
      <alignment horizontal="left" vertical="center" wrapText="1"/>
    </xf>
    <xf numFmtId="0" fontId="3" fillId="35" borderId="65" xfId="5" applyFont="1" applyFill="1" applyBorder="1" applyAlignment="1">
      <alignment vertical="center" wrapText="1"/>
    </xf>
    <xf numFmtId="0" fontId="0" fillId="12" borderId="26" xfId="0" applyFill="1" applyBorder="1"/>
    <xf numFmtId="0" fontId="19" fillId="29" borderId="36" xfId="0" applyFont="1" applyFill="1" applyBorder="1" applyAlignment="1">
      <alignment vertical="center"/>
    </xf>
    <xf numFmtId="0" fontId="19" fillId="29" borderId="36" xfId="0" applyFont="1" applyFill="1" applyBorder="1" applyAlignment="1">
      <alignment vertical="center" wrapText="1"/>
    </xf>
    <xf numFmtId="4" fontId="19" fillId="29" borderId="36" xfId="0" applyNumberFormat="1" applyFont="1" applyFill="1" applyBorder="1" applyAlignment="1">
      <alignment horizontal="center" vertical="center"/>
    </xf>
    <xf numFmtId="0" fontId="19" fillId="29" borderId="36" xfId="0" applyFont="1" applyFill="1" applyBorder="1" applyAlignment="1">
      <alignment horizontal="center" vertical="center"/>
    </xf>
    <xf numFmtId="4" fontId="19" fillId="29" borderId="36" xfId="0" applyNumberFormat="1" applyFont="1" applyFill="1" applyBorder="1" applyAlignment="1">
      <alignment horizontal="right" vertical="center"/>
    </xf>
    <xf numFmtId="2" fontId="19" fillId="29" borderId="36" xfId="0" applyNumberFormat="1" applyFont="1" applyFill="1" applyBorder="1" applyAlignment="1">
      <alignment horizontal="center" vertical="center"/>
    </xf>
    <xf numFmtId="0" fontId="19" fillId="29" borderId="36" xfId="0" applyFont="1" applyFill="1" applyBorder="1" applyAlignment="1">
      <alignment horizontal="center" vertical="center" wrapText="1"/>
    </xf>
    <xf numFmtId="14" fontId="19" fillId="29" borderId="36" xfId="0" applyNumberFormat="1" applyFont="1" applyFill="1" applyBorder="1" applyAlignment="1">
      <alignment horizontal="center" vertical="center"/>
    </xf>
    <xf numFmtId="0" fontId="3" fillId="0" borderId="64" xfId="5" applyFont="1" applyFill="1" applyBorder="1" applyAlignment="1">
      <alignment vertical="center" wrapText="1"/>
    </xf>
    <xf numFmtId="43" fontId="3" fillId="0" borderId="65" xfId="7" applyFont="1" applyFill="1" applyBorder="1" applyAlignment="1">
      <alignment vertical="center" wrapText="1"/>
    </xf>
    <xf numFmtId="0" fontId="19" fillId="0" borderId="65" xfId="0" applyFont="1" applyFill="1" applyBorder="1" applyAlignment="1">
      <alignment vertical="center" wrapText="1"/>
    </xf>
    <xf numFmtId="0" fontId="32" fillId="0" borderId="65" xfId="0" applyFont="1" applyFill="1" applyBorder="1" applyAlignment="1">
      <alignment vertical="center" wrapText="1"/>
    </xf>
    <xf numFmtId="43" fontId="32" fillId="0" borderId="65" xfId="7" applyFont="1" applyFill="1" applyBorder="1" applyAlignment="1">
      <alignment vertical="center" wrapText="1"/>
    </xf>
    <xf numFmtId="0" fontId="3" fillId="0" borderId="65" xfId="0" applyFont="1" applyFill="1" applyBorder="1" applyAlignment="1">
      <alignment horizontal="justify" vertical="center" wrapText="1"/>
    </xf>
    <xf numFmtId="43" fontId="20" fillId="18" borderId="64" xfId="7" applyFont="1" applyFill="1" applyBorder="1" applyAlignment="1">
      <alignment horizontal="right" vertical="center"/>
    </xf>
    <xf numFmtId="43" fontId="3" fillId="18" borderId="65" xfId="7" applyFont="1" applyFill="1" applyBorder="1" applyAlignment="1" applyProtection="1">
      <alignment horizontal="right" vertical="center" wrapText="1"/>
    </xf>
    <xf numFmtId="43" fontId="37" fillId="18" borderId="64" xfId="7" applyFont="1" applyFill="1" applyBorder="1" applyAlignment="1">
      <alignment horizontal="right" vertical="center"/>
    </xf>
    <xf numFmtId="43" fontId="19" fillId="18" borderId="64" xfId="7" applyFont="1" applyFill="1" applyBorder="1" applyAlignment="1">
      <alignment horizontal="right" vertical="center"/>
    </xf>
    <xf numFmtId="43" fontId="32" fillId="0" borderId="5" xfId="7" applyFont="1" applyFill="1" applyBorder="1" applyAlignment="1">
      <alignment horizontal="right" vertical="center" wrapText="1"/>
    </xf>
    <xf numFmtId="0" fontId="32" fillId="36" borderId="5" xfId="0" applyFont="1" applyFill="1" applyBorder="1" applyAlignment="1">
      <alignment vertical="center" wrapText="1"/>
    </xf>
    <xf numFmtId="43" fontId="3" fillId="35" borderId="64" xfId="7" applyFont="1" applyFill="1" applyBorder="1" applyAlignment="1">
      <alignment horizontal="left" vertical="center" wrapText="1"/>
    </xf>
    <xf numFmtId="0" fontId="36" fillId="0" borderId="65" xfId="0" applyFont="1" applyFill="1" applyBorder="1" applyAlignment="1">
      <alignment horizontal="left" vertical="center" wrapText="1"/>
    </xf>
    <xf numFmtId="4" fontId="32" fillId="0" borderId="64" xfId="6" applyNumberFormat="1" applyFont="1" applyFill="1" applyBorder="1" applyAlignment="1">
      <alignment vertical="center" wrapText="1"/>
    </xf>
    <xf numFmtId="43" fontId="3" fillId="35" borderId="64" xfId="7" applyFont="1" applyFill="1" applyBorder="1" applyAlignment="1">
      <alignment vertical="center" wrapText="1"/>
    </xf>
    <xf numFmtId="4" fontId="32" fillId="0" borderId="76" xfId="6" applyNumberFormat="1" applyFont="1" applyFill="1" applyBorder="1" applyAlignment="1">
      <alignment vertical="center" wrapText="1"/>
    </xf>
    <xf numFmtId="43" fontId="3" fillId="35" borderId="76" xfId="7" applyFont="1" applyFill="1" applyBorder="1" applyAlignment="1">
      <alignment vertical="center" wrapText="1"/>
    </xf>
    <xf numFmtId="0" fontId="3" fillId="35" borderId="5" xfId="5" applyFont="1" applyFill="1" applyBorder="1" applyAlignment="1">
      <alignment vertical="center" wrapText="1"/>
    </xf>
    <xf numFmtId="0" fontId="32" fillId="0" borderId="5" xfId="6" applyFont="1" applyFill="1" applyBorder="1" applyAlignment="1">
      <alignment vertical="center" wrapText="1"/>
    </xf>
    <xf numFmtId="0" fontId="32" fillId="0" borderId="65" xfId="6" applyFont="1" applyFill="1" applyBorder="1" applyAlignment="1">
      <alignment vertical="center" wrapText="1"/>
    </xf>
    <xf numFmtId="0" fontId="3" fillId="35" borderId="5" xfId="5" applyFont="1" applyFill="1" applyBorder="1" applyAlignment="1">
      <alignment horizontal="left" vertical="center" wrapText="1"/>
    </xf>
    <xf numFmtId="4" fontId="32" fillId="36" borderId="65" xfId="7" applyNumberFormat="1" applyFont="1" applyFill="1" applyBorder="1" applyAlignment="1">
      <alignment horizontal="right" vertical="center"/>
    </xf>
    <xf numFmtId="4" fontId="32" fillId="36" borderId="65" xfId="6" applyNumberFormat="1" applyFont="1" applyFill="1" applyBorder="1" applyAlignment="1">
      <alignment horizontal="right" vertical="center" wrapText="1"/>
    </xf>
    <xf numFmtId="0" fontId="3" fillId="10" borderId="38" xfId="2" applyFont="1" applyFill="1" applyBorder="1" applyAlignment="1">
      <alignment horizontal="left" vertical="center" wrapText="1"/>
    </xf>
    <xf numFmtId="49" fontId="3" fillId="10" borderId="38" xfId="3" applyNumberFormat="1" applyFont="1" applyFill="1" applyBorder="1" applyAlignment="1">
      <alignment horizontal="left" vertical="center"/>
    </xf>
    <xf numFmtId="49" fontId="3" fillId="10" borderId="32" xfId="3" applyNumberFormat="1" applyFont="1" applyFill="1" applyBorder="1" applyAlignment="1">
      <alignment vertical="center" wrapText="1"/>
    </xf>
    <xf numFmtId="49" fontId="3" fillId="10" borderId="32" xfId="3" applyNumberFormat="1" applyFont="1" applyFill="1" applyBorder="1" applyAlignment="1">
      <alignment horizontal="left" vertical="center" wrapText="1"/>
    </xf>
    <xf numFmtId="4" fontId="19" fillId="10" borderId="32" xfId="0" applyNumberFormat="1" applyFont="1" applyFill="1" applyBorder="1" applyAlignment="1">
      <alignment horizontal="right" vertical="center"/>
    </xf>
    <xf numFmtId="0" fontId="3" fillId="10" borderId="56" xfId="2" applyFont="1" applyFill="1" applyBorder="1" applyAlignment="1">
      <alignment horizontal="left" vertical="center" wrapText="1"/>
    </xf>
    <xf numFmtId="49" fontId="3" fillId="10" borderId="56" xfId="3" applyNumberFormat="1" applyFont="1" applyFill="1" applyBorder="1" applyAlignment="1">
      <alignment horizontal="left" vertical="center"/>
    </xf>
    <xf numFmtId="49" fontId="3" fillId="10" borderId="56" xfId="3" applyNumberFormat="1" applyFont="1" applyFill="1" applyBorder="1" applyAlignment="1">
      <alignment vertical="center" wrapText="1"/>
    </xf>
    <xf numFmtId="49" fontId="3" fillId="10" borderId="56" xfId="3" applyNumberFormat="1" applyFont="1" applyFill="1" applyBorder="1" applyAlignment="1">
      <alignment horizontal="left" vertical="center" wrapText="1"/>
    </xf>
    <xf numFmtId="4" fontId="19" fillId="10" borderId="56" xfId="0" applyNumberFormat="1" applyFont="1" applyFill="1" applyBorder="1" applyAlignment="1">
      <alignment horizontal="right" vertical="center"/>
    </xf>
    <xf numFmtId="0" fontId="3" fillId="10" borderId="32" xfId="2" applyFont="1" applyFill="1" applyBorder="1" applyAlignment="1">
      <alignment horizontal="left" vertical="center" wrapText="1"/>
    </xf>
    <xf numFmtId="49" fontId="3" fillId="10" borderId="42" xfId="3" applyNumberFormat="1" applyFont="1" applyFill="1" applyBorder="1" applyAlignment="1">
      <alignment horizontal="left" vertical="center" wrapText="1"/>
    </xf>
    <xf numFmtId="4" fontId="19" fillId="10" borderId="56" xfId="0" applyNumberFormat="1" applyFont="1" applyFill="1" applyBorder="1" applyAlignment="1">
      <alignment horizontal="right" vertical="center" wrapText="1"/>
    </xf>
    <xf numFmtId="49" fontId="3" fillId="10" borderId="42" xfId="3" applyNumberFormat="1" applyFont="1" applyFill="1" applyBorder="1" applyAlignment="1">
      <alignment horizontal="left" vertical="center"/>
    </xf>
    <xf numFmtId="0" fontId="3" fillId="10" borderId="42" xfId="2" applyFont="1" applyFill="1" applyBorder="1" applyAlignment="1">
      <alignment horizontal="left" vertical="center" wrapText="1"/>
    </xf>
    <xf numFmtId="49" fontId="3" fillId="10" borderId="38" xfId="3" applyNumberFormat="1" applyFont="1" applyFill="1" applyBorder="1" applyAlignment="1">
      <alignment horizontal="left" vertical="center" wrapText="1"/>
    </xf>
    <xf numFmtId="49" fontId="3" fillId="10" borderId="10" xfId="3" applyNumberFormat="1" applyFont="1" applyFill="1" applyBorder="1" applyAlignment="1">
      <alignment horizontal="left" vertical="center"/>
    </xf>
    <xf numFmtId="0" fontId="3" fillId="10" borderId="10" xfId="2" applyFont="1" applyFill="1" applyBorder="1" applyAlignment="1">
      <alignment horizontal="left" vertical="center" wrapText="1"/>
    </xf>
    <xf numFmtId="49" fontId="3" fillId="10" borderId="5" xfId="3" applyNumberFormat="1" applyFont="1" applyFill="1" applyBorder="1" applyAlignment="1">
      <alignment vertical="center" wrapText="1"/>
    </xf>
    <xf numFmtId="4" fontId="19" fillId="10" borderId="10" xfId="0" applyNumberFormat="1" applyFont="1" applyFill="1" applyBorder="1" applyAlignment="1">
      <alignment horizontal="right" vertical="center" wrapText="1"/>
    </xf>
    <xf numFmtId="4" fontId="19" fillId="10" borderId="38" xfId="0" applyNumberFormat="1" applyFont="1" applyFill="1" applyBorder="1" applyAlignment="1">
      <alignment horizontal="right" vertical="center" wrapText="1"/>
    </xf>
    <xf numFmtId="4" fontId="19" fillId="10" borderId="10" xfId="0" applyNumberFormat="1" applyFont="1" applyFill="1" applyBorder="1" applyAlignment="1">
      <alignment horizontal="left" vertical="center" wrapText="1"/>
    </xf>
    <xf numFmtId="4" fontId="19" fillId="10" borderId="56" xfId="0" applyNumberFormat="1" applyFont="1" applyFill="1" applyBorder="1" applyAlignment="1">
      <alignment horizontal="left" vertical="center" wrapText="1"/>
    </xf>
    <xf numFmtId="49" fontId="3" fillId="10" borderId="5" xfId="3" applyNumberFormat="1" applyFont="1" applyFill="1" applyBorder="1" applyAlignment="1">
      <alignment horizontal="left" vertical="center" wrapText="1"/>
    </xf>
    <xf numFmtId="0" fontId="19" fillId="10" borderId="32" xfId="0" applyFont="1" applyFill="1" applyBorder="1" applyAlignment="1">
      <alignment horizontal="left" vertical="center" wrapText="1"/>
    </xf>
    <xf numFmtId="0" fontId="19" fillId="10" borderId="56" xfId="0" applyFont="1" applyFill="1" applyBorder="1" applyAlignment="1">
      <alignment horizontal="left" vertical="center" wrapText="1"/>
    </xf>
    <xf numFmtId="49" fontId="3" fillId="10" borderId="38" xfId="3" applyNumberFormat="1" applyFont="1" applyFill="1" applyBorder="1" applyAlignment="1">
      <alignment vertical="center" wrapText="1"/>
    </xf>
    <xf numFmtId="49" fontId="3" fillId="10" borderId="26" xfId="3" applyNumberFormat="1" applyFont="1" applyFill="1" applyBorder="1" applyAlignment="1">
      <alignment horizontal="left" vertical="center"/>
    </xf>
    <xf numFmtId="0" fontId="19" fillId="10" borderId="38" xfId="0" applyFont="1" applyFill="1" applyBorder="1" applyAlignment="1">
      <alignment horizontal="left" vertical="center" wrapText="1"/>
    </xf>
    <xf numFmtId="0" fontId="3" fillId="10" borderId="36" xfId="2" applyFont="1" applyFill="1" applyBorder="1" applyAlignment="1">
      <alignment horizontal="left" vertical="center" wrapText="1"/>
    </xf>
    <xf numFmtId="49" fontId="3" fillId="10" borderId="36" xfId="3" applyNumberFormat="1" applyFont="1" applyFill="1" applyBorder="1" applyAlignment="1">
      <alignment horizontal="left" vertical="center" wrapText="1"/>
    </xf>
    <xf numFmtId="0" fontId="19" fillId="10" borderId="36" xfId="0" applyFont="1" applyFill="1" applyBorder="1" applyAlignment="1">
      <alignment horizontal="left" vertical="center" wrapText="1"/>
    </xf>
    <xf numFmtId="4" fontId="19" fillId="10" borderId="36" xfId="0" applyNumberFormat="1" applyFont="1" applyFill="1" applyBorder="1" applyAlignment="1">
      <alignment horizontal="right" vertical="center"/>
    </xf>
    <xf numFmtId="4" fontId="19" fillId="10" borderId="36" xfId="0" applyNumberFormat="1" applyFont="1" applyFill="1" applyBorder="1" applyAlignment="1">
      <alignment horizontal="right" vertical="center" wrapText="1"/>
    </xf>
    <xf numFmtId="49" fontId="3" fillId="10" borderId="38" xfId="3" applyNumberFormat="1" applyFont="1" applyFill="1" applyBorder="1" applyAlignment="1">
      <alignment horizontal="justify" vertical="center"/>
    </xf>
    <xf numFmtId="2" fontId="3" fillId="10" borderId="38" xfId="3" applyNumberFormat="1" applyFont="1" applyFill="1" applyBorder="1" applyAlignment="1">
      <alignment horizontal="left" vertical="center"/>
    </xf>
    <xf numFmtId="49" fontId="3" fillId="10" borderId="36" xfId="3" applyNumberFormat="1" applyFont="1" applyFill="1" applyBorder="1" applyAlignment="1">
      <alignment horizontal="left" vertical="center"/>
    </xf>
    <xf numFmtId="0" fontId="19" fillId="18" borderId="80" xfId="0" applyFont="1" applyFill="1" applyBorder="1" applyAlignment="1">
      <alignment vertical="center" wrapText="1"/>
    </xf>
    <xf numFmtId="0" fontId="3" fillId="21" borderId="80" xfId="5" applyFont="1" applyFill="1" applyBorder="1" applyAlignment="1">
      <alignment horizontal="left" vertical="center" wrapText="1"/>
    </xf>
    <xf numFmtId="0" fontId="19" fillId="18" borderId="67" xfId="0" applyFont="1" applyFill="1" applyBorder="1" applyAlignment="1">
      <alignment horizontal="left" vertical="center" wrapText="1"/>
    </xf>
    <xf numFmtId="0" fontId="19" fillId="18" borderId="80" xfId="0" applyFont="1" applyFill="1" applyBorder="1" applyAlignment="1">
      <alignment horizontal="left" vertical="center" wrapText="1"/>
    </xf>
    <xf numFmtId="0" fontId="19" fillId="18" borderId="81" xfId="0" applyFont="1" applyFill="1" applyBorder="1" applyAlignment="1">
      <alignment horizontal="left" vertical="center" wrapText="1"/>
    </xf>
    <xf numFmtId="0" fontId="19" fillId="18" borderId="80" xfId="0" applyFont="1" applyFill="1" applyBorder="1" applyAlignment="1" applyProtection="1">
      <alignment horizontal="left" vertical="center" wrapText="1"/>
      <protection locked="0"/>
    </xf>
    <xf numFmtId="0" fontId="19" fillId="18" borderId="82" xfId="0" applyFont="1" applyFill="1" applyBorder="1" applyAlignment="1" applyProtection="1">
      <alignment horizontal="left" vertical="center" wrapText="1"/>
      <protection locked="0"/>
    </xf>
    <xf numFmtId="0" fontId="37" fillId="21" borderId="80" xfId="5" applyFont="1" applyFill="1" applyBorder="1" applyAlignment="1">
      <alignment horizontal="left" vertical="center" wrapText="1"/>
    </xf>
    <xf numFmtId="4" fontId="37" fillId="18" borderId="67" xfId="0" applyNumberFormat="1" applyFont="1" applyFill="1" applyBorder="1" applyAlignment="1">
      <alignment vertical="center" wrapText="1"/>
    </xf>
    <xf numFmtId="43" fontId="37" fillId="0" borderId="80" xfId="7" applyFont="1" applyBorder="1" applyAlignment="1">
      <alignment vertical="center" wrapText="1"/>
    </xf>
    <xf numFmtId="43" fontId="37" fillId="19" borderId="80" xfId="7" applyFont="1" applyFill="1" applyBorder="1" applyAlignment="1">
      <alignment vertical="center" wrapText="1"/>
    </xf>
    <xf numFmtId="2" fontId="3" fillId="57" borderId="10" xfId="3" applyNumberFormat="1" applyFont="1" applyFill="1" applyBorder="1" applyAlignment="1">
      <alignment horizontal="left" vertical="center" wrapText="1"/>
    </xf>
    <xf numFmtId="2" fontId="3" fillId="57" borderId="80" xfId="3" applyNumberFormat="1" applyFont="1" applyFill="1" applyBorder="1" applyAlignment="1">
      <alignment horizontal="left" vertical="center" wrapText="1"/>
    </xf>
    <xf numFmtId="0" fontId="0" fillId="57" borderId="0" xfId="0" applyFill="1"/>
    <xf numFmtId="4" fontId="19" fillId="57" borderId="26" xfId="0" applyNumberFormat="1" applyFont="1" applyFill="1" applyBorder="1" applyAlignment="1">
      <alignment horizontal="right" vertical="center"/>
    </xf>
    <xf numFmtId="0" fontId="0" fillId="57" borderId="80" xfId="0" applyFill="1" applyBorder="1"/>
    <xf numFmtId="4" fontId="19" fillId="57" borderId="80" xfId="0" applyNumberFormat="1" applyFont="1" applyFill="1" applyBorder="1" applyAlignment="1">
      <alignment horizontal="right" vertical="center"/>
    </xf>
    <xf numFmtId="0" fontId="0" fillId="57" borderId="66" xfId="0" applyFill="1" applyBorder="1"/>
    <xf numFmtId="43" fontId="20" fillId="0" borderId="80" xfId="7" applyFont="1" applyBorder="1" applyAlignment="1">
      <alignment horizontal="right" vertical="center" wrapText="1"/>
    </xf>
    <xf numFmtId="0" fontId="0" fillId="12" borderId="55" xfId="0" applyFill="1" applyBorder="1"/>
    <xf numFmtId="0" fontId="19" fillId="12" borderId="80" xfId="0" applyFont="1" applyFill="1" applyBorder="1" applyAlignment="1">
      <alignment horizontal="center" vertical="center" wrapText="1"/>
    </xf>
    <xf numFmtId="167" fontId="3" fillId="13" borderId="52" xfId="5" applyNumberFormat="1" applyFont="1" applyFill="1" applyBorder="1" applyAlignment="1">
      <alignment horizontal="center" vertical="center" wrapText="1"/>
    </xf>
    <xf numFmtId="0" fontId="19" fillId="12" borderId="80" xfId="0" applyFont="1" applyFill="1" applyBorder="1" applyAlignment="1">
      <alignment horizontal="center" vertical="center"/>
    </xf>
    <xf numFmtId="0" fontId="19" fillId="12" borderId="80" xfId="0" applyFont="1" applyFill="1" applyBorder="1" applyAlignment="1">
      <alignment horizontal="left" vertical="center"/>
    </xf>
    <xf numFmtId="0" fontId="19" fillId="12" borderId="80" xfId="0" applyFont="1" applyFill="1" applyBorder="1" applyAlignment="1">
      <alignment horizontal="left" vertical="center" wrapText="1"/>
    </xf>
    <xf numFmtId="0" fontId="3" fillId="12" borderId="80" xfId="0" applyFont="1" applyFill="1" applyBorder="1" applyAlignment="1">
      <alignment horizontal="left" vertical="center" wrapText="1"/>
    </xf>
    <xf numFmtId="4" fontId="32" fillId="12" borderId="66" xfId="1" applyNumberFormat="1" applyFont="1" applyFill="1" applyBorder="1" applyAlignment="1">
      <alignment horizontal="right" vertical="center" wrapText="1"/>
    </xf>
    <xf numFmtId="4" fontId="32" fillId="12" borderId="27" xfId="1" applyNumberFormat="1" applyFont="1" applyFill="1" applyBorder="1" applyAlignment="1">
      <alignment horizontal="right" vertical="center" wrapText="1"/>
    </xf>
    <xf numFmtId="0" fontId="3" fillId="67" borderId="38" xfId="2" applyFont="1" applyFill="1" applyBorder="1" applyAlignment="1">
      <alignment horizontal="left" vertical="center" wrapText="1"/>
    </xf>
    <xf numFmtId="49" fontId="3" fillId="67" borderId="38" xfId="3" applyNumberFormat="1" applyFont="1" applyFill="1" applyBorder="1" applyAlignment="1">
      <alignment vertical="center" wrapText="1"/>
    </xf>
    <xf numFmtId="2" fontId="3" fillId="67" borderId="32" xfId="3" applyNumberFormat="1" applyFont="1" applyFill="1" applyBorder="1" applyAlignment="1">
      <alignment horizontal="justify" vertical="center"/>
    </xf>
    <xf numFmtId="4" fontId="32" fillId="67" borderId="32" xfId="0" applyNumberFormat="1" applyFont="1" applyFill="1" applyBorder="1" applyAlignment="1">
      <alignment horizontal="right" vertical="center"/>
    </xf>
    <xf numFmtId="165" fontId="32" fillId="67" borderId="32" xfId="1" applyFont="1" applyFill="1" applyBorder="1" applyAlignment="1">
      <alignment horizontal="right" vertical="center"/>
    </xf>
    <xf numFmtId="0" fontId="3" fillId="67" borderId="80" xfId="2" applyFont="1" applyFill="1" applyBorder="1" applyAlignment="1">
      <alignment horizontal="left" vertical="center" wrapText="1"/>
    </xf>
    <xf numFmtId="49" fontId="3" fillId="67" borderId="80" xfId="3" applyNumberFormat="1" applyFont="1" applyFill="1" applyBorder="1" applyAlignment="1">
      <alignment vertical="center" wrapText="1"/>
    </xf>
    <xf numFmtId="2" fontId="3" fillId="67" borderId="80" xfId="3" applyNumberFormat="1" applyFont="1" applyFill="1" applyBorder="1" applyAlignment="1">
      <alignment horizontal="justify" vertical="center"/>
    </xf>
    <xf numFmtId="4" fontId="32" fillId="67" borderId="80" xfId="0" applyNumberFormat="1" applyFont="1" applyFill="1" applyBorder="1" applyAlignment="1">
      <alignment horizontal="right" vertical="center"/>
    </xf>
    <xf numFmtId="165" fontId="32" fillId="67" borderId="80" xfId="1" applyFont="1" applyFill="1" applyBorder="1" applyAlignment="1">
      <alignment horizontal="right" vertical="center"/>
    </xf>
    <xf numFmtId="2" fontId="3" fillId="67" borderId="55" xfId="3" applyNumberFormat="1" applyFont="1" applyFill="1" applyBorder="1" applyAlignment="1">
      <alignment horizontal="justify" vertical="center"/>
    </xf>
    <xf numFmtId="4" fontId="32" fillId="67" borderId="55" xfId="0" applyNumberFormat="1" applyFont="1" applyFill="1" applyBorder="1" applyAlignment="1">
      <alignment horizontal="right" vertical="center"/>
    </xf>
    <xf numFmtId="165" fontId="32" fillId="67" borderId="55" xfId="1" applyFont="1" applyFill="1" applyBorder="1" applyAlignment="1">
      <alignment horizontal="right" vertical="center"/>
    </xf>
    <xf numFmtId="49" fontId="3" fillId="67" borderId="80" xfId="3" applyNumberFormat="1" applyFont="1" applyFill="1" applyBorder="1" applyAlignment="1">
      <alignment vertical="center"/>
    </xf>
    <xf numFmtId="2" fontId="3" fillId="67" borderId="26" xfId="3" applyNumberFormat="1" applyFont="1" applyFill="1" applyBorder="1" applyAlignment="1">
      <alignment horizontal="justify" vertical="center"/>
    </xf>
    <xf numFmtId="4" fontId="32" fillId="67" borderId="26" xfId="0" applyNumberFormat="1" applyFont="1" applyFill="1" applyBorder="1" applyAlignment="1">
      <alignment horizontal="right" vertical="center"/>
    </xf>
    <xf numFmtId="165" fontId="32" fillId="67" borderId="26" xfId="1" applyFont="1" applyFill="1" applyBorder="1" applyAlignment="1">
      <alignment horizontal="right" vertical="center"/>
    </xf>
    <xf numFmtId="4" fontId="20" fillId="0" borderId="52" xfId="6" applyNumberFormat="1" applyFont="1" applyBorder="1" applyAlignment="1">
      <alignment vertical="center" wrapText="1"/>
    </xf>
    <xf numFmtId="167" fontId="19" fillId="18" borderId="80" xfId="0" applyNumberFormat="1" applyFont="1" applyFill="1" applyBorder="1" applyAlignment="1">
      <alignment vertical="center" wrapText="1"/>
    </xf>
    <xf numFmtId="0" fontId="32" fillId="36" borderId="80" xfId="0" applyFont="1" applyFill="1" applyBorder="1" applyAlignment="1">
      <alignment horizontal="left" vertical="center" wrapText="1"/>
    </xf>
    <xf numFmtId="4" fontId="32" fillId="0" borderId="52" xfId="6" applyNumberFormat="1" applyFont="1" applyFill="1" applyBorder="1" applyAlignment="1">
      <alignment vertical="center" wrapText="1"/>
    </xf>
    <xf numFmtId="43" fontId="32" fillId="36" borderId="80" xfId="7" applyFont="1" applyFill="1" applyBorder="1" applyAlignment="1">
      <alignment horizontal="right" vertical="center" wrapText="1"/>
    </xf>
    <xf numFmtId="43" fontId="20" fillId="18" borderId="80" xfId="0" applyNumberFormat="1" applyFont="1" applyFill="1" applyBorder="1" applyAlignment="1">
      <alignment horizontal="left" vertical="center" wrapText="1"/>
    </xf>
    <xf numFmtId="0" fontId="32" fillId="0" borderId="52" xfId="5" applyFont="1" applyFill="1" applyBorder="1" applyAlignment="1">
      <alignment horizontal="left" vertical="center" wrapText="1"/>
    </xf>
    <xf numFmtId="0" fontId="3" fillId="34" borderId="80" xfId="5" applyFont="1" applyFill="1" applyBorder="1" applyAlignment="1">
      <alignment vertical="center" wrapText="1"/>
    </xf>
    <xf numFmtId="43" fontId="3" fillId="35" borderId="52" xfId="7" applyFont="1" applyFill="1" applyBorder="1" applyAlignment="1">
      <alignment horizontal="right" vertical="center" wrapText="1"/>
    </xf>
    <xf numFmtId="43" fontId="32" fillId="0" borderId="80" xfId="7" applyFont="1" applyFill="1" applyBorder="1" applyAlignment="1">
      <alignment horizontal="right" vertical="center" wrapText="1"/>
    </xf>
    <xf numFmtId="0" fontId="3" fillId="35" borderId="80" xfId="5" applyFont="1" applyFill="1" applyBorder="1" applyAlignment="1">
      <alignment horizontal="left" vertical="center" wrapText="1"/>
    </xf>
    <xf numFmtId="43" fontId="32" fillId="0" borderId="80" xfId="1" applyNumberFormat="1" applyFont="1" applyFill="1" applyBorder="1" applyAlignment="1">
      <alignment vertical="center"/>
    </xf>
    <xf numFmtId="43" fontId="32" fillId="0" borderId="57" xfId="1" applyNumberFormat="1" applyFont="1" applyFill="1" applyBorder="1" applyAlignment="1">
      <alignment vertical="center"/>
    </xf>
    <xf numFmtId="43" fontId="32" fillId="0" borderId="83" xfId="1" applyNumberFormat="1" applyFont="1" applyFill="1" applyBorder="1" applyAlignment="1">
      <alignment vertical="center"/>
    </xf>
    <xf numFmtId="43" fontId="32" fillId="36" borderId="52" xfId="7" applyFont="1" applyFill="1" applyBorder="1" applyAlignment="1">
      <alignment horizontal="right" vertical="center" wrapText="1"/>
    </xf>
    <xf numFmtId="165" fontId="0" fillId="0" borderId="0" xfId="0" applyNumberFormat="1"/>
    <xf numFmtId="43" fontId="0" fillId="0" borderId="0" xfId="0" applyNumberFormat="1"/>
    <xf numFmtId="0" fontId="37" fillId="0" borderId="64" xfId="5" applyFont="1" applyFill="1" applyBorder="1" applyAlignment="1">
      <alignment vertical="center" wrapText="1"/>
    </xf>
    <xf numFmtId="0" fontId="19" fillId="31" borderId="10" xfId="0" applyFont="1" applyFill="1" applyBorder="1" applyAlignment="1">
      <alignment vertical="center" wrapText="1"/>
    </xf>
    <xf numFmtId="0" fontId="19" fillId="31" borderId="10" xfId="0" applyFont="1" applyFill="1" applyBorder="1"/>
    <xf numFmtId="4" fontId="19" fillId="31" borderId="10" xfId="0" applyNumberFormat="1" applyFont="1" applyFill="1" applyBorder="1" applyAlignment="1">
      <alignment vertical="center"/>
    </xf>
    <xf numFmtId="0" fontId="0" fillId="12" borderId="10" xfId="0" applyFill="1" applyBorder="1"/>
    <xf numFmtId="4" fontId="19" fillId="39" borderId="10" xfId="0" applyNumberFormat="1" applyFont="1" applyFill="1" applyBorder="1" applyAlignment="1">
      <alignment horizontal="right" vertical="center"/>
    </xf>
    <xf numFmtId="0" fontId="19" fillId="12" borderId="34" xfId="0" applyFont="1" applyFill="1" applyBorder="1" applyAlignment="1">
      <alignment vertical="center" wrapText="1"/>
    </xf>
    <xf numFmtId="167" fontId="3" fillId="32" borderId="74" xfId="5" applyNumberFormat="1" applyFont="1" applyFill="1" applyBorder="1" applyAlignment="1">
      <alignment horizontal="center" vertical="center" wrapText="1"/>
    </xf>
    <xf numFmtId="167" fontId="3" fillId="32" borderId="84" xfId="5" applyNumberFormat="1" applyFont="1" applyFill="1" applyBorder="1" applyAlignment="1">
      <alignment horizontal="center" vertical="center" wrapText="1"/>
    </xf>
    <xf numFmtId="0" fontId="19" fillId="12" borderId="38" xfId="0" applyFont="1" applyFill="1" applyBorder="1" applyAlignment="1">
      <alignment vertical="center"/>
    </xf>
    <xf numFmtId="4" fontId="19" fillId="38" borderId="55" xfId="0" applyNumberFormat="1" applyFont="1" applyFill="1" applyBorder="1" applyAlignment="1">
      <alignment horizontal="right" vertical="center"/>
    </xf>
    <xf numFmtId="4" fontId="19" fillId="10" borderId="55" xfId="0" applyNumberFormat="1" applyFont="1" applyFill="1" applyBorder="1" applyAlignment="1">
      <alignment horizontal="right" vertical="center"/>
    </xf>
    <xf numFmtId="4" fontId="19" fillId="38" borderId="56" xfId="0" applyNumberFormat="1" applyFont="1" applyFill="1" applyBorder="1" applyAlignment="1">
      <alignment horizontal="right" vertical="center"/>
    </xf>
    <xf numFmtId="4" fontId="19" fillId="10" borderId="49" xfId="0" applyNumberFormat="1" applyFont="1" applyFill="1" applyBorder="1" applyAlignment="1">
      <alignment horizontal="right" vertical="center"/>
    </xf>
    <xf numFmtId="0" fontId="3" fillId="68" borderId="65" xfId="2" applyFont="1" applyFill="1" applyBorder="1" applyAlignment="1">
      <alignment horizontal="left" vertical="center" wrapText="1"/>
    </xf>
    <xf numFmtId="49" fontId="3" fillId="68" borderId="65" xfId="3" applyNumberFormat="1" applyFont="1" applyFill="1" applyBorder="1" applyAlignment="1">
      <alignment horizontal="justify" vertical="center"/>
    </xf>
    <xf numFmtId="2" fontId="3" fillId="68" borderId="65" xfId="3" applyNumberFormat="1" applyFont="1" applyFill="1" applyBorder="1" applyAlignment="1">
      <alignment horizontal="justify" vertical="center"/>
    </xf>
    <xf numFmtId="4" fontId="19" fillId="68" borderId="65" xfId="0" applyNumberFormat="1" applyFont="1" applyFill="1" applyBorder="1" applyAlignment="1">
      <alignment horizontal="right" vertical="center"/>
    </xf>
    <xf numFmtId="49" fontId="3" fillId="68" borderId="10" xfId="3" applyNumberFormat="1" applyFont="1" applyFill="1" applyBorder="1" applyAlignment="1">
      <alignment horizontal="justify" vertical="center"/>
    </xf>
    <xf numFmtId="2" fontId="3" fillId="68" borderId="10" xfId="3" applyNumberFormat="1" applyFont="1" applyFill="1" applyBorder="1" applyAlignment="1">
      <alignment horizontal="justify" vertical="center"/>
    </xf>
    <xf numFmtId="4" fontId="19" fillId="68" borderId="10" xfId="0" applyNumberFormat="1" applyFont="1" applyFill="1" applyBorder="1" applyAlignment="1">
      <alignment horizontal="right" vertical="center"/>
    </xf>
    <xf numFmtId="167" fontId="3" fillId="32" borderId="23" xfId="5" applyNumberFormat="1" applyFont="1" applyFill="1" applyBorder="1" applyAlignment="1">
      <alignment horizontal="center" vertical="center" wrapText="1"/>
    </xf>
    <xf numFmtId="4" fontId="19" fillId="31" borderId="10" xfId="0" applyNumberFormat="1" applyFont="1" applyFill="1" applyBorder="1" applyAlignment="1">
      <alignment horizontal="right" vertical="center" wrapText="1"/>
    </xf>
    <xf numFmtId="0" fontId="19" fillId="31" borderId="10" xfId="0" applyFont="1" applyFill="1" applyBorder="1" applyAlignment="1">
      <alignment horizontal="left" vertical="center" wrapText="1"/>
    </xf>
    <xf numFmtId="0" fontId="36" fillId="31" borderId="10" xfId="0" applyFont="1" applyFill="1" applyBorder="1" applyAlignment="1">
      <alignment vertical="center" wrapText="1"/>
    </xf>
    <xf numFmtId="2" fontId="19" fillId="10" borderId="10" xfId="0" applyNumberFormat="1" applyFont="1" applyFill="1" applyBorder="1" applyAlignment="1">
      <alignment vertical="center"/>
    </xf>
    <xf numFmtId="2" fontId="19" fillId="10" borderId="10" xfId="11" applyNumberFormat="1" applyFont="1" applyFill="1" applyBorder="1" applyAlignment="1">
      <alignment vertical="center"/>
    </xf>
    <xf numFmtId="4" fontId="19" fillId="10" borderId="57" xfId="0" applyNumberFormat="1" applyFont="1" applyFill="1" applyBorder="1" applyAlignment="1">
      <alignment vertical="center"/>
    </xf>
    <xf numFmtId="1" fontId="19" fillId="31" borderId="65" xfId="11" applyNumberFormat="1" applyFont="1" applyFill="1" applyBorder="1" applyAlignment="1">
      <alignment vertical="center" wrapText="1"/>
    </xf>
    <xf numFmtId="0" fontId="19" fillId="31" borderId="65" xfId="0" applyFont="1" applyFill="1" applyBorder="1" applyAlignment="1">
      <alignment horizontal="right" vertical="center"/>
    </xf>
    <xf numFmtId="0" fontId="19" fillId="31" borderId="65" xfId="0" applyFont="1" applyFill="1" applyBorder="1" applyAlignment="1">
      <alignment horizontal="right" vertical="center" wrapText="1"/>
    </xf>
    <xf numFmtId="1" fontId="19" fillId="31" borderId="65" xfId="11" applyNumberFormat="1" applyFont="1" applyFill="1" applyBorder="1" applyAlignment="1">
      <alignment horizontal="right" vertical="center" wrapText="1"/>
    </xf>
    <xf numFmtId="171" fontId="9" fillId="0" borderId="80" xfId="10" applyFont="1" applyFill="1" applyBorder="1" applyAlignment="1" applyProtection="1">
      <alignment vertical="center" wrapText="1"/>
    </xf>
    <xf numFmtId="4" fontId="37" fillId="0" borderId="18" xfId="0" applyNumberFormat="1" applyFont="1" applyFill="1" applyBorder="1" applyAlignment="1">
      <alignment horizontal="right" vertical="center"/>
    </xf>
    <xf numFmtId="0" fontId="19" fillId="12" borderId="80" xfId="0" applyFont="1" applyFill="1" applyBorder="1" applyAlignment="1">
      <alignment vertical="center" wrapText="1"/>
    </xf>
    <xf numFmtId="0" fontId="19" fillId="12" borderId="80" xfId="0" applyFont="1" applyFill="1" applyBorder="1"/>
    <xf numFmtId="0" fontId="19" fillId="12" borderId="56" xfId="0" applyFont="1" applyFill="1" applyBorder="1" applyAlignment="1">
      <alignment horizontal="center" vertical="center" wrapText="1"/>
    </xf>
    <xf numFmtId="43" fontId="24" fillId="22" borderId="18" xfId="7" applyFont="1" applyFill="1" applyBorder="1" applyAlignment="1">
      <alignment horizontal="center" vertical="center" wrapText="1"/>
    </xf>
    <xf numFmtId="0" fontId="0" fillId="12" borderId="65" xfId="0" applyFill="1" applyBorder="1" applyAlignment="1">
      <alignment wrapText="1"/>
    </xf>
    <xf numFmtId="0" fontId="0" fillId="12" borderId="65" xfId="0" applyFill="1" applyBorder="1"/>
    <xf numFmtId="0" fontId="0" fillId="12" borderId="65" xfId="0" applyFill="1" applyBorder="1" applyAlignment="1">
      <alignment horizontal="center"/>
    </xf>
    <xf numFmtId="167" fontId="3" fillId="13" borderId="74" xfId="5" applyNumberFormat="1" applyFont="1" applyFill="1" applyBorder="1" applyAlignment="1">
      <alignment horizontal="center" vertical="center" wrapText="1"/>
    </xf>
    <xf numFmtId="0" fontId="19" fillId="12" borderId="38" xfId="0" applyFont="1" applyFill="1" applyBorder="1" applyAlignment="1">
      <alignment horizontal="left" vertical="center" wrapText="1"/>
    </xf>
    <xf numFmtId="0" fontId="19" fillId="12" borderId="38" xfId="0" applyFont="1" applyFill="1" applyBorder="1" applyAlignment="1">
      <alignment vertical="center" wrapText="1"/>
    </xf>
    <xf numFmtId="0" fontId="19" fillId="12" borderId="38" xfId="0" applyFont="1" applyFill="1" applyBorder="1" applyAlignment="1">
      <alignment horizontal="center" vertical="center"/>
    </xf>
    <xf numFmtId="0" fontId="0" fillId="12" borderId="38" xfId="0" applyFill="1" applyBorder="1"/>
    <xf numFmtId="14" fontId="19" fillId="12" borderId="38" xfId="0" applyNumberFormat="1" applyFont="1" applyFill="1" applyBorder="1" applyAlignment="1">
      <alignment vertical="center"/>
    </xf>
    <xf numFmtId="0" fontId="19" fillId="31" borderId="38" xfId="0" applyFont="1" applyFill="1" applyBorder="1" applyAlignment="1">
      <alignment horizontal="center" vertical="center" wrapText="1"/>
    </xf>
    <xf numFmtId="4" fontId="19" fillId="38" borderId="65" xfId="0" applyNumberFormat="1" applyFont="1" applyFill="1" applyBorder="1" applyAlignment="1">
      <alignment horizontal="right" vertical="center"/>
    </xf>
    <xf numFmtId="4" fontId="19" fillId="39" borderId="65" xfId="0" applyNumberFormat="1" applyFont="1" applyFill="1" applyBorder="1" applyAlignment="1">
      <alignment horizontal="right" vertical="center"/>
    </xf>
    <xf numFmtId="0" fontId="3" fillId="56" borderId="5" xfId="2" applyFont="1" applyFill="1" applyBorder="1" applyAlignment="1">
      <alignment horizontal="left" vertical="center" wrapText="1"/>
    </xf>
    <xf numFmtId="49" fontId="3" fillId="56" borderId="5" xfId="3" applyNumberFormat="1" applyFont="1" applyFill="1" applyBorder="1" applyAlignment="1">
      <alignment horizontal="left" vertical="center" wrapText="1"/>
    </xf>
    <xf numFmtId="49" fontId="3" fillId="56" borderId="5" xfId="3" applyNumberFormat="1" applyFont="1" applyFill="1" applyBorder="1" applyAlignment="1">
      <alignment vertical="center" wrapText="1"/>
    </xf>
    <xf numFmtId="2" fontId="3" fillId="56" borderId="5" xfId="3" applyNumberFormat="1" applyFont="1" applyFill="1" applyBorder="1" applyAlignment="1">
      <alignment horizontal="justify" vertical="center"/>
    </xf>
    <xf numFmtId="4" fontId="19" fillId="56" borderId="5" xfId="0" applyNumberFormat="1" applyFont="1" applyFill="1" applyBorder="1" applyAlignment="1">
      <alignment horizontal="right" vertical="center"/>
    </xf>
    <xf numFmtId="4" fontId="19" fillId="56" borderId="5" xfId="0" applyNumberFormat="1" applyFont="1" applyFill="1" applyBorder="1" applyAlignment="1">
      <alignment horizontal="center" vertical="center"/>
    </xf>
    <xf numFmtId="165" fontId="19" fillId="56" borderId="5" xfId="1" applyFont="1" applyFill="1" applyBorder="1" applyAlignment="1">
      <alignment horizontal="right" vertical="center"/>
    </xf>
    <xf numFmtId="0" fontId="3" fillId="56" borderId="32" xfId="2" applyFont="1" applyFill="1" applyBorder="1" applyAlignment="1">
      <alignment horizontal="left" vertical="center" wrapText="1"/>
    </xf>
    <xf numFmtId="49" fontId="3" fillId="56" borderId="32" xfId="3" applyNumberFormat="1" applyFont="1" applyFill="1" applyBorder="1" applyAlignment="1">
      <alignment vertical="center" wrapText="1"/>
    </xf>
    <xf numFmtId="49" fontId="3" fillId="56" borderId="32" xfId="3" applyNumberFormat="1" applyFont="1" applyFill="1" applyBorder="1" applyAlignment="1">
      <alignment horizontal="left" vertical="center" wrapText="1"/>
    </xf>
    <xf numFmtId="2" fontId="3" fillId="56" borderId="32" xfId="3" applyNumberFormat="1" applyFont="1" applyFill="1" applyBorder="1" applyAlignment="1">
      <alignment horizontal="justify" vertical="center"/>
    </xf>
    <xf numFmtId="4" fontId="19" fillId="56" borderId="32" xfId="0" applyNumberFormat="1" applyFont="1" applyFill="1" applyBorder="1" applyAlignment="1">
      <alignment horizontal="right" vertical="center"/>
    </xf>
    <xf numFmtId="4" fontId="19" fillId="56" borderId="32" xfId="0" applyNumberFormat="1" applyFont="1" applyFill="1" applyBorder="1" applyAlignment="1">
      <alignment horizontal="center" vertical="center"/>
    </xf>
    <xf numFmtId="165" fontId="19" fillId="56" borderId="32" xfId="1" applyFont="1" applyFill="1" applyBorder="1" applyAlignment="1">
      <alignment horizontal="right" vertical="center"/>
    </xf>
    <xf numFmtId="0" fontId="3" fillId="56" borderId="56" xfId="2" applyFont="1" applyFill="1" applyBorder="1" applyAlignment="1">
      <alignment horizontal="left" vertical="center" wrapText="1"/>
    </xf>
    <xf numFmtId="49" fontId="3" fillId="56" borderId="56" xfId="3" applyNumberFormat="1" applyFont="1" applyFill="1" applyBorder="1" applyAlignment="1">
      <alignment vertical="center" wrapText="1"/>
    </xf>
    <xf numFmtId="49" fontId="3" fillId="56" borderId="56" xfId="3" applyNumberFormat="1" applyFont="1" applyFill="1" applyBorder="1" applyAlignment="1">
      <alignment horizontal="left" vertical="center" wrapText="1"/>
    </xf>
    <xf numFmtId="2" fontId="3" fillId="56" borderId="56" xfId="3" applyNumberFormat="1" applyFont="1" applyFill="1" applyBorder="1" applyAlignment="1">
      <alignment horizontal="justify" vertical="center"/>
    </xf>
    <xf numFmtId="4" fontId="19" fillId="56" borderId="56" xfId="0" applyNumberFormat="1" applyFont="1" applyFill="1" applyBorder="1" applyAlignment="1">
      <alignment horizontal="right" vertical="center"/>
    </xf>
    <xf numFmtId="4" fontId="19" fillId="56" borderId="56" xfId="0" applyNumberFormat="1" applyFont="1" applyFill="1" applyBorder="1" applyAlignment="1">
      <alignment horizontal="center" vertical="center"/>
    </xf>
    <xf numFmtId="165" fontId="19" fillId="56" borderId="56" xfId="1" applyFont="1" applyFill="1" applyBorder="1" applyAlignment="1">
      <alignment horizontal="right" vertical="center"/>
    </xf>
    <xf numFmtId="0" fontId="3" fillId="56" borderId="3" xfId="2" applyFont="1" applyFill="1" applyBorder="1" applyAlignment="1">
      <alignment horizontal="left" vertical="center" wrapText="1"/>
    </xf>
    <xf numFmtId="49" fontId="3" fillId="56" borderId="3" xfId="3" applyNumberFormat="1" applyFont="1" applyFill="1" applyBorder="1" applyAlignment="1">
      <alignment vertical="center"/>
    </xf>
    <xf numFmtId="49" fontId="3" fillId="56" borderId="3" xfId="3" applyNumberFormat="1" applyFont="1" applyFill="1" applyBorder="1" applyAlignment="1">
      <alignment horizontal="left" vertical="center" wrapText="1"/>
    </xf>
    <xf numFmtId="49" fontId="3" fillId="56" borderId="3" xfId="3" applyNumberFormat="1" applyFont="1" applyFill="1" applyBorder="1" applyAlignment="1">
      <alignment vertical="center" wrapText="1"/>
    </xf>
    <xf numFmtId="2" fontId="3" fillId="56" borderId="3" xfId="3" applyNumberFormat="1" applyFont="1" applyFill="1" applyBorder="1" applyAlignment="1">
      <alignment horizontal="justify" vertical="center"/>
    </xf>
    <xf numFmtId="4" fontId="19" fillId="56" borderId="3" xfId="0" applyNumberFormat="1" applyFont="1" applyFill="1" applyBorder="1" applyAlignment="1">
      <alignment horizontal="right" vertical="center"/>
    </xf>
    <xf numFmtId="4" fontId="19" fillId="56" borderId="3" xfId="0" applyNumberFormat="1" applyFont="1" applyFill="1" applyBorder="1" applyAlignment="1">
      <alignment horizontal="center" vertical="center"/>
    </xf>
    <xf numFmtId="165" fontId="19" fillId="56" borderId="3" xfId="1" applyFont="1" applyFill="1" applyBorder="1" applyAlignment="1">
      <alignment horizontal="right" vertical="center"/>
    </xf>
    <xf numFmtId="0" fontId="3" fillId="56" borderId="80" xfId="2" applyFont="1" applyFill="1" applyBorder="1" applyAlignment="1">
      <alignment horizontal="left" vertical="center" wrapText="1"/>
    </xf>
    <xf numFmtId="49" fontId="3" fillId="56" borderId="80" xfId="3" applyNumberFormat="1" applyFont="1" applyFill="1" applyBorder="1" applyAlignment="1">
      <alignment vertical="center" wrapText="1"/>
    </xf>
    <xf numFmtId="0" fontId="3" fillId="56" borderId="38" xfId="2" applyFont="1" applyFill="1" applyBorder="1" applyAlignment="1">
      <alignment horizontal="left" vertical="center" wrapText="1"/>
    </xf>
    <xf numFmtId="49" fontId="3" fillId="56" borderId="38" xfId="3" applyNumberFormat="1" applyFont="1" applyFill="1" applyBorder="1" applyAlignment="1">
      <alignment vertical="center" wrapText="1"/>
    </xf>
    <xf numFmtId="49" fontId="3" fillId="56" borderId="38" xfId="3" applyNumberFormat="1" applyFont="1" applyFill="1" applyBorder="1" applyAlignment="1">
      <alignment horizontal="left" vertical="center" wrapText="1"/>
    </xf>
    <xf numFmtId="2" fontId="3" fillId="56" borderId="38" xfId="3" applyNumberFormat="1" applyFont="1" applyFill="1" applyBorder="1" applyAlignment="1">
      <alignment horizontal="justify" vertical="center"/>
    </xf>
    <xf numFmtId="4" fontId="19" fillId="56" borderId="38" xfId="0" applyNumberFormat="1" applyFont="1" applyFill="1" applyBorder="1" applyAlignment="1">
      <alignment horizontal="right" vertical="center"/>
    </xf>
    <xf numFmtId="4" fontId="19" fillId="56" borderId="38" xfId="0" applyNumberFormat="1" applyFont="1" applyFill="1" applyBorder="1" applyAlignment="1">
      <alignment horizontal="center" vertical="center"/>
    </xf>
    <xf numFmtId="165" fontId="19" fillId="56" borderId="38" xfId="1" applyFont="1" applyFill="1" applyBorder="1" applyAlignment="1">
      <alignment horizontal="right" vertical="center"/>
    </xf>
    <xf numFmtId="49" fontId="3" fillId="56" borderId="80" xfId="3" applyNumberFormat="1" applyFont="1" applyFill="1" applyBorder="1" applyAlignment="1">
      <alignment horizontal="left" vertical="center" wrapText="1"/>
    </xf>
    <xf numFmtId="2" fontId="3" fillId="56" borderId="80" xfId="3" applyNumberFormat="1" applyFont="1" applyFill="1" applyBorder="1" applyAlignment="1">
      <alignment horizontal="left" vertical="center" wrapText="1"/>
    </xf>
    <xf numFmtId="2" fontId="3" fillId="56" borderId="80" xfId="3" applyNumberFormat="1" applyFont="1" applyFill="1" applyBorder="1" applyAlignment="1">
      <alignment horizontal="justify" vertical="center"/>
    </xf>
    <xf numFmtId="4" fontId="19" fillId="56" borderId="80" xfId="0" applyNumberFormat="1" applyFont="1" applyFill="1" applyBorder="1" applyAlignment="1">
      <alignment horizontal="right" vertical="center"/>
    </xf>
    <xf numFmtId="4" fontId="19" fillId="56" borderId="80" xfId="0" applyNumberFormat="1" applyFont="1" applyFill="1" applyBorder="1" applyAlignment="1">
      <alignment horizontal="center" vertical="center"/>
    </xf>
    <xf numFmtId="165" fontId="19" fillId="56" borderId="80" xfId="1" applyFont="1" applyFill="1" applyBorder="1" applyAlignment="1">
      <alignment horizontal="right" vertical="center"/>
    </xf>
    <xf numFmtId="0" fontId="0" fillId="12" borderId="80" xfId="0" applyFill="1" applyBorder="1"/>
    <xf numFmtId="0" fontId="32" fillId="31" borderId="80" xfId="0" applyNumberFormat="1" applyFont="1" applyFill="1" applyBorder="1" applyAlignment="1">
      <alignment vertical="center" wrapText="1"/>
    </xf>
    <xf numFmtId="14" fontId="32" fillId="31" borderId="80" xfId="0" applyNumberFormat="1" applyFont="1" applyFill="1" applyBorder="1" applyAlignment="1">
      <alignment horizontal="center" vertical="center"/>
    </xf>
    <xf numFmtId="0" fontId="0" fillId="12" borderId="80" xfId="0" applyFill="1" applyBorder="1" applyAlignment="1">
      <alignment horizontal="center" vertical="center"/>
    </xf>
    <xf numFmtId="0" fontId="36" fillId="31" borderId="80" xfId="0" applyFont="1" applyFill="1" applyBorder="1" applyAlignment="1">
      <alignment horizontal="center" vertical="center"/>
    </xf>
    <xf numFmtId="0" fontId="36" fillId="31" borderId="80" xfId="0" applyFont="1" applyFill="1" applyBorder="1"/>
    <xf numFmtId="4" fontId="19" fillId="10" borderId="57" xfId="0" applyNumberFormat="1" applyFont="1" applyFill="1" applyBorder="1" applyAlignment="1">
      <alignment horizontal="right" vertical="center"/>
    </xf>
    <xf numFmtId="4" fontId="19" fillId="39" borderId="80" xfId="0" applyNumberFormat="1" applyFont="1" applyFill="1" applyBorder="1" applyAlignment="1">
      <alignment horizontal="right" vertical="center"/>
    </xf>
    <xf numFmtId="0" fontId="19" fillId="29" borderId="69" xfId="0" applyFont="1" applyFill="1" applyBorder="1" applyAlignment="1">
      <alignment horizontal="center" vertical="center"/>
    </xf>
    <xf numFmtId="0" fontId="3" fillId="69" borderId="10" xfId="2" applyFont="1" applyFill="1" applyBorder="1" applyAlignment="1">
      <alignment horizontal="left" vertical="center" wrapText="1"/>
    </xf>
    <xf numFmtId="49" fontId="3" fillId="69" borderId="10" xfId="3" applyNumberFormat="1" applyFont="1" applyFill="1" applyBorder="1" applyAlignment="1">
      <alignment vertical="center" wrapText="1"/>
    </xf>
    <xf numFmtId="49" fontId="3" fillId="69" borderId="10" xfId="3" applyNumberFormat="1" applyFont="1" applyFill="1" applyBorder="1" applyAlignment="1">
      <alignment horizontal="justify" vertical="center"/>
    </xf>
    <xf numFmtId="2" fontId="3" fillId="69" borderId="10" xfId="3" applyNumberFormat="1" applyFont="1" applyFill="1" applyBorder="1" applyAlignment="1">
      <alignment horizontal="justify" vertical="center"/>
    </xf>
    <xf numFmtId="4" fontId="19" fillId="69" borderId="10" xfId="0" applyNumberFormat="1" applyFont="1" applyFill="1" applyBorder="1" applyAlignment="1">
      <alignment horizontal="right" vertical="center"/>
    </xf>
    <xf numFmtId="165" fontId="19" fillId="69" borderId="10" xfId="1" applyFont="1" applyFill="1" applyBorder="1" applyAlignment="1">
      <alignment horizontal="right" vertical="center"/>
    </xf>
    <xf numFmtId="0" fontId="3" fillId="69" borderId="26" xfId="2" applyFont="1" applyFill="1" applyBorder="1" applyAlignment="1">
      <alignment horizontal="left" vertical="center" wrapText="1"/>
    </xf>
    <xf numFmtId="49" fontId="3" fillId="69" borderId="26" xfId="3" applyNumberFormat="1" applyFont="1" applyFill="1" applyBorder="1" applyAlignment="1">
      <alignment vertical="center" wrapText="1"/>
    </xf>
    <xf numFmtId="49" fontId="3" fillId="69" borderId="26" xfId="3" applyNumberFormat="1" applyFont="1" applyFill="1" applyBorder="1" applyAlignment="1">
      <alignment horizontal="justify" vertical="center"/>
    </xf>
    <xf numFmtId="2" fontId="3" fillId="69" borderId="26" xfId="3" applyNumberFormat="1" applyFont="1" applyFill="1" applyBorder="1" applyAlignment="1">
      <alignment horizontal="justify" vertical="center"/>
    </xf>
    <xf numFmtId="4" fontId="19" fillId="69" borderId="26" xfId="0" applyNumberFormat="1" applyFont="1" applyFill="1" applyBorder="1" applyAlignment="1">
      <alignment horizontal="right" vertical="center"/>
    </xf>
    <xf numFmtId="165" fontId="19" fillId="69" borderId="26" xfId="1" applyFont="1" applyFill="1" applyBorder="1" applyAlignment="1">
      <alignment horizontal="right" vertical="center"/>
    </xf>
    <xf numFmtId="0" fontId="3" fillId="69" borderId="3" xfId="2" applyFont="1" applyFill="1" applyBorder="1" applyAlignment="1">
      <alignment horizontal="left" vertical="center" wrapText="1"/>
    </xf>
    <xf numFmtId="49" fontId="3" fillId="69" borderId="3" xfId="3" applyNumberFormat="1" applyFont="1" applyFill="1" applyBorder="1" applyAlignment="1">
      <alignment vertical="center"/>
    </xf>
    <xf numFmtId="49" fontId="3" fillId="69" borderId="3" xfId="3" applyNumberFormat="1" applyFont="1" applyFill="1" applyBorder="1" applyAlignment="1">
      <alignment vertical="center" wrapText="1"/>
    </xf>
    <xf numFmtId="49" fontId="3" fillId="69" borderId="3" xfId="3" applyNumberFormat="1" applyFont="1" applyFill="1" applyBorder="1" applyAlignment="1">
      <alignment horizontal="justify" vertical="center"/>
    </xf>
    <xf numFmtId="2" fontId="3" fillId="69" borderId="3" xfId="3" applyNumberFormat="1" applyFont="1" applyFill="1" applyBorder="1" applyAlignment="1">
      <alignment horizontal="justify" vertical="center"/>
    </xf>
    <xf numFmtId="4" fontId="19" fillId="69" borderId="3" xfId="0" applyNumberFormat="1" applyFont="1" applyFill="1" applyBorder="1" applyAlignment="1">
      <alignment horizontal="right" vertical="center"/>
    </xf>
    <xf numFmtId="165" fontId="19" fillId="69" borderId="3" xfId="1" applyFont="1" applyFill="1" applyBorder="1" applyAlignment="1">
      <alignment horizontal="right" vertical="center"/>
    </xf>
    <xf numFmtId="0" fontId="3" fillId="69" borderId="55" xfId="2" applyFont="1" applyFill="1" applyBorder="1" applyAlignment="1">
      <alignment horizontal="left" vertical="center" wrapText="1"/>
    </xf>
    <xf numFmtId="49" fontId="3" fillId="69" borderId="55" xfId="3" applyNumberFormat="1" applyFont="1" applyFill="1" applyBorder="1" applyAlignment="1">
      <alignment vertical="center" wrapText="1"/>
    </xf>
    <xf numFmtId="49" fontId="3" fillId="69" borderId="55" xfId="3" applyNumberFormat="1" applyFont="1" applyFill="1" applyBorder="1" applyAlignment="1">
      <alignment horizontal="justify" vertical="center"/>
    </xf>
    <xf numFmtId="2" fontId="3" fillId="69" borderId="55" xfId="3" applyNumberFormat="1" applyFont="1" applyFill="1" applyBorder="1" applyAlignment="1">
      <alignment horizontal="justify" vertical="center"/>
    </xf>
    <xf numFmtId="4" fontId="19" fillId="69" borderId="55" xfId="0" applyNumberFormat="1" applyFont="1" applyFill="1" applyBorder="1" applyAlignment="1">
      <alignment horizontal="right" vertical="center"/>
    </xf>
    <xf numFmtId="165" fontId="19" fillId="69" borderId="55" xfId="1" applyFont="1" applyFill="1" applyBorder="1" applyAlignment="1">
      <alignment horizontal="right" vertical="center"/>
    </xf>
    <xf numFmtId="0" fontId="3" fillId="69" borderId="80" xfId="2" applyFont="1" applyFill="1" applyBorder="1" applyAlignment="1">
      <alignment horizontal="left" vertical="center" wrapText="1"/>
    </xf>
    <xf numFmtId="49" fontId="3" fillId="69" borderId="80" xfId="3" applyNumberFormat="1" applyFont="1" applyFill="1" applyBorder="1" applyAlignment="1">
      <alignment vertical="center" wrapText="1"/>
    </xf>
    <xf numFmtId="49" fontId="3" fillId="69" borderId="80" xfId="3" applyNumberFormat="1" applyFont="1" applyFill="1" applyBorder="1" applyAlignment="1">
      <alignment horizontal="justify" vertical="center"/>
    </xf>
    <xf numFmtId="2" fontId="3" fillId="69" borderId="80" xfId="3" applyNumberFormat="1" applyFont="1" applyFill="1" applyBorder="1" applyAlignment="1">
      <alignment horizontal="justify" vertical="center"/>
    </xf>
    <xf numFmtId="4" fontId="19" fillId="69" borderId="80" xfId="0" applyNumberFormat="1" applyFont="1" applyFill="1" applyBorder="1" applyAlignment="1">
      <alignment horizontal="right" vertical="center"/>
    </xf>
    <xf numFmtId="165" fontId="19" fillId="69" borderId="80" xfId="1" applyFont="1" applyFill="1" applyBorder="1" applyAlignment="1">
      <alignment horizontal="right" vertical="center"/>
    </xf>
    <xf numFmtId="0" fontId="3" fillId="50" borderId="32" xfId="2" applyFont="1" applyFill="1" applyBorder="1" applyAlignment="1">
      <alignment horizontal="left" vertical="center" wrapText="1"/>
    </xf>
    <xf numFmtId="49" fontId="3" fillId="50" borderId="32" xfId="3" applyNumberFormat="1" applyFont="1" applyFill="1" applyBorder="1" applyAlignment="1">
      <alignment vertical="center"/>
    </xf>
    <xf numFmtId="49" fontId="3" fillId="50" borderId="32" xfId="3" applyNumberFormat="1" applyFont="1" applyFill="1" applyBorder="1" applyAlignment="1">
      <alignment vertical="center" wrapText="1"/>
    </xf>
    <xf numFmtId="2" fontId="3" fillId="50" borderId="32" xfId="3" applyNumberFormat="1" applyFont="1" applyFill="1" applyBorder="1" applyAlignment="1">
      <alignment horizontal="left" vertical="center" wrapText="1"/>
    </xf>
    <xf numFmtId="4" fontId="19" fillId="50" borderId="32" xfId="0" applyNumberFormat="1" applyFont="1" applyFill="1" applyBorder="1" applyAlignment="1">
      <alignment horizontal="right" vertical="center"/>
    </xf>
    <xf numFmtId="0" fontId="3" fillId="50" borderId="80" xfId="2" applyFont="1" applyFill="1" applyBorder="1" applyAlignment="1">
      <alignment horizontal="left" vertical="center" wrapText="1"/>
    </xf>
    <xf numFmtId="49" fontId="3" fillId="50" borderId="80" xfId="3" applyNumberFormat="1" applyFont="1" applyFill="1" applyBorder="1" applyAlignment="1">
      <alignment vertical="center"/>
    </xf>
    <xf numFmtId="49" fontId="3" fillId="50" borderId="80" xfId="3" applyNumberFormat="1" applyFont="1" applyFill="1" applyBorder="1" applyAlignment="1">
      <alignment vertical="center" wrapText="1"/>
    </xf>
    <xf numFmtId="2" fontId="3" fillId="50" borderId="80" xfId="3" applyNumberFormat="1" applyFont="1" applyFill="1" applyBorder="1" applyAlignment="1">
      <alignment horizontal="left" vertical="center" wrapText="1"/>
    </xf>
    <xf numFmtId="4" fontId="19" fillId="50" borderId="80" xfId="0" applyNumberFormat="1" applyFont="1" applyFill="1" applyBorder="1" applyAlignment="1">
      <alignment horizontal="right" vertical="center"/>
    </xf>
    <xf numFmtId="0" fontId="3" fillId="50" borderId="56" xfId="2" applyFont="1" applyFill="1" applyBorder="1" applyAlignment="1">
      <alignment horizontal="left" vertical="center" wrapText="1"/>
    </xf>
    <xf numFmtId="49" fontId="3" fillId="50" borderId="56" xfId="3" applyNumberFormat="1" applyFont="1" applyFill="1" applyBorder="1" applyAlignment="1">
      <alignment vertical="center"/>
    </xf>
    <xf numFmtId="49" fontId="3" fillId="50" borderId="56" xfId="3" applyNumberFormat="1" applyFont="1" applyFill="1" applyBorder="1" applyAlignment="1">
      <alignment vertical="center" wrapText="1"/>
    </xf>
    <xf numFmtId="2" fontId="3" fillId="50" borderId="56" xfId="3" applyNumberFormat="1" applyFont="1" applyFill="1" applyBorder="1" applyAlignment="1">
      <alignment horizontal="left" vertical="center" wrapText="1"/>
    </xf>
    <xf numFmtId="4" fontId="19" fillId="50" borderId="56" xfId="0" applyNumberFormat="1" applyFont="1" applyFill="1" applyBorder="1" applyAlignment="1">
      <alignment horizontal="right" vertical="center"/>
    </xf>
    <xf numFmtId="0" fontId="3" fillId="50" borderId="3" xfId="2" applyFont="1" applyFill="1" applyBorder="1" applyAlignment="1">
      <alignment horizontal="left" vertical="center" wrapText="1"/>
    </xf>
    <xf numFmtId="49" fontId="3" fillId="50" borderId="3" xfId="3" applyNumberFormat="1" applyFont="1" applyFill="1" applyBorder="1" applyAlignment="1">
      <alignment vertical="center"/>
    </xf>
    <xf numFmtId="49" fontId="3" fillId="50" borderId="3" xfId="3" applyNumberFormat="1" applyFont="1" applyFill="1" applyBorder="1" applyAlignment="1">
      <alignment vertical="center" wrapText="1"/>
    </xf>
    <xf numFmtId="49" fontId="3" fillId="50" borderId="3" xfId="3" applyNumberFormat="1" applyFont="1" applyFill="1" applyBorder="1" applyAlignment="1">
      <alignment horizontal="left" vertical="center" wrapText="1"/>
    </xf>
    <xf numFmtId="2" fontId="3" fillId="50" borderId="3" xfId="3" applyNumberFormat="1" applyFont="1" applyFill="1" applyBorder="1" applyAlignment="1">
      <alignment horizontal="left" vertical="center" wrapText="1"/>
    </xf>
    <xf numFmtId="4" fontId="19" fillId="50" borderId="3" xfId="0" applyNumberFormat="1" applyFont="1" applyFill="1" applyBorder="1" applyAlignment="1">
      <alignment horizontal="right" vertical="center"/>
    </xf>
    <xf numFmtId="49" fontId="3" fillId="50" borderId="3" xfId="3" applyNumberFormat="1" applyFont="1" applyFill="1" applyBorder="1" applyAlignment="1">
      <alignment horizontal="justify" vertical="center"/>
    </xf>
    <xf numFmtId="0" fontId="37" fillId="31" borderId="18" xfId="0" applyFont="1" applyFill="1" applyBorder="1" applyAlignment="1">
      <alignment horizontal="left" vertical="center" wrapText="1"/>
    </xf>
    <xf numFmtId="0" fontId="37" fillId="31" borderId="10" xfId="0" applyFont="1" applyFill="1" applyBorder="1" applyAlignment="1">
      <alignment vertical="center" wrapText="1"/>
    </xf>
    <xf numFmtId="0" fontId="37" fillId="12" borderId="47" xfId="0" applyFont="1" applyFill="1" applyBorder="1" applyAlignment="1">
      <alignment vertical="center" wrapText="1"/>
    </xf>
    <xf numFmtId="0" fontId="37" fillId="12" borderId="56" xfId="0" applyFont="1" applyFill="1" applyBorder="1" applyAlignment="1">
      <alignment vertical="center"/>
    </xf>
    <xf numFmtId="43" fontId="37" fillId="0" borderId="65" xfId="7" applyFont="1" applyFill="1" applyBorder="1" applyAlignment="1">
      <alignment horizontal="right" vertical="center" wrapText="1"/>
    </xf>
    <xf numFmtId="0" fontId="19" fillId="12" borderId="10" xfId="0" quotePrefix="1" applyNumberFormat="1" applyFont="1" applyFill="1" applyBorder="1" applyAlignment="1">
      <alignment vertical="center" wrapText="1"/>
    </xf>
    <xf numFmtId="4" fontId="19" fillId="12" borderId="10" xfId="0" applyNumberFormat="1" applyFont="1" applyFill="1" applyBorder="1" applyAlignment="1">
      <alignment horizontal="right" vertical="center" wrapText="1"/>
    </xf>
    <xf numFmtId="4" fontId="19" fillId="12" borderId="10" xfId="0" applyNumberFormat="1" applyFont="1" applyFill="1" applyBorder="1" applyAlignment="1">
      <alignment vertical="center" wrapText="1"/>
    </xf>
    <xf numFmtId="0" fontId="0" fillId="10" borderId="10" xfId="0" applyFill="1" applyBorder="1" applyAlignment="1">
      <alignment horizontal="center" vertical="center"/>
    </xf>
    <xf numFmtId="4" fontId="19" fillId="39" borderId="57" xfId="0" applyNumberFormat="1" applyFont="1" applyFill="1" applyBorder="1" applyAlignment="1">
      <alignment horizontal="right" vertical="center"/>
    </xf>
    <xf numFmtId="0" fontId="19" fillId="12" borderId="80" xfId="0" applyNumberFormat="1" applyFont="1" applyFill="1" applyBorder="1" applyAlignment="1">
      <alignment vertical="center" wrapText="1"/>
    </xf>
    <xf numFmtId="0" fontId="19" fillId="12" borderId="80" xfId="0" quotePrefix="1" applyNumberFormat="1" applyFont="1" applyFill="1" applyBorder="1" applyAlignment="1">
      <alignment vertical="center" wrapText="1"/>
    </xf>
    <xf numFmtId="4" fontId="19" fillId="12" borderId="80" xfId="0" applyNumberFormat="1" applyFont="1" applyFill="1" applyBorder="1" applyAlignment="1">
      <alignment horizontal="right" vertical="center" wrapText="1"/>
    </xf>
    <xf numFmtId="4" fontId="19" fillId="12" borderId="80" xfId="0" applyNumberFormat="1" applyFont="1" applyFill="1" applyBorder="1" applyAlignment="1">
      <alignment vertical="center" wrapText="1"/>
    </xf>
    <xf numFmtId="4" fontId="19" fillId="38" borderId="80" xfId="0" applyNumberFormat="1" applyFont="1" applyFill="1" applyBorder="1" applyAlignment="1">
      <alignment horizontal="right" vertical="center"/>
    </xf>
    <xf numFmtId="4" fontId="19" fillId="10" borderId="80" xfId="0" applyNumberFormat="1" applyFont="1" applyFill="1" applyBorder="1" applyAlignment="1">
      <alignment horizontal="right" vertical="center"/>
    </xf>
    <xf numFmtId="0" fontId="19" fillId="12" borderId="80" xfId="0" applyNumberFormat="1" applyFont="1" applyFill="1" applyBorder="1" applyAlignment="1">
      <alignment horizontal="left" vertical="center" wrapText="1"/>
    </xf>
    <xf numFmtId="0" fontId="0" fillId="10" borderId="80" xfId="0" applyFill="1" applyBorder="1" applyAlignment="1">
      <alignment horizontal="center" vertical="center"/>
    </xf>
    <xf numFmtId="0" fontId="19" fillId="12" borderId="80" xfId="0" applyFont="1" applyFill="1" applyBorder="1" applyAlignment="1">
      <alignment horizontal="left" vertical="center" wrapText="1" shrinkToFit="1"/>
    </xf>
    <xf numFmtId="0" fontId="37" fillId="12" borderId="79" xfId="0" applyNumberFormat="1" applyFont="1" applyFill="1" applyBorder="1" applyAlignment="1">
      <alignment vertical="center" wrapText="1"/>
    </xf>
    <xf numFmtId="0" fontId="37" fillId="12" borderId="80" xfId="0" applyNumberFormat="1" applyFont="1" applyFill="1" applyBorder="1" applyAlignment="1">
      <alignment vertical="center" wrapText="1"/>
    </xf>
    <xf numFmtId="0" fontId="37" fillId="12" borderId="80" xfId="0" applyFont="1" applyFill="1" applyBorder="1" applyAlignment="1">
      <alignment horizontal="left" vertical="center" wrapText="1"/>
    </xf>
    <xf numFmtId="0" fontId="37" fillId="12" borderId="65" xfId="0" applyFont="1" applyFill="1" applyBorder="1" applyAlignment="1">
      <alignment vertical="center" wrapText="1"/>
    </xf>
    <xf numFmtId="0" fontId="37" fillId="12" borderId="65" xfId="0" applyFont="1" applyFill="1" applyBorder="1" applyAlignment="1">
      <alignment horizontal="left" vertical="center"/>
    </xf>
    <xf numFmtId="0" fontId="37" fillId="12" borderId="65" xfId="0" applyFont="1" applyFill="1" applyBorder="1" applyAlignment="1">
      <alignment horizontal="left" vertical="center" wrapText="1"/>
    </xf>
    <xf numFmtId="0" fontId="37" fillId="31" borderId="65" xfId="0" applyFont="1" applyFill="1" applyBorder="1" applyAlignment="1">
      <alignment horizontal="justify" vertical="center"/>
    </xf>
    <xf numFmtId="0" fontId="37" fillId="31" borderId="65" xfId="0" applyFont="1" applyFill="1" applyBorder="1" applyAlignment="1">
      <alignment vertical="center" wrapText="1"/>
    </xf>
    <xf numFmtId="0" fontId="37" fillId="12" borderId="26" xfId="0" applyFont="1" applyFill="1" applyBorder="1" applyAlignment="1">
      <alignment horizontal="left" vertical="center" wrapText="1"/>
    </xf>
    <xf numFmtId="0" fontId="3" fillId="66" borderId="3" xfId="2" applyFont="1" applyFill="1" applyBorder="1" applyAlignment="1">
      <alignment vertical="center" wrapText="1"/>
    </xf>
    <xf numFmtId="49" fontId="3" fillId="66" borderId="3" xfId="3" applyNumberFormat="1" applyFont="1" applyFill="1" applyBorder="1" applyAlignment="1">
      <alignment vertical="center" wrapText="1"/>
    </xf>
    <xf numFmtId="0" fontId="3" fillId="69" borderId="32" xfId="2" applyFont="1" applyFill="1" applyBorder="1" applyAlignment="1">
      <alignment horizontal="left" vertical="center" wrapText="1"/>
    </xf>
    <xf numFmtId="4" fontId="19" fillId="69" borderId="38" xfId="0" applyNumberFormat="1" applyFont="1" applyFill="1" applyBorder="1" applyAlignment="1">
      <alignment horizontal="right" vertical="center"/>
    </xf>
    <xf numFmtId="165" fontId="32" fillId="70" borderId="38" xfId="1" applyFont="1" applyFill="1" applyBorder="1" applyAlignment="1">
      <alignment vertical="center" wrapText="1"/>
    </xf>
    <xf numFmtId="165" fontId="32" fillId="70" borderId="80" xfId="1" applyFont="1" applyFill="1" applyBorder="1" applyAlignment="1">
      <alignment vertical="center" wrapText="1"/>
    </xf>
    <xf numFmtId="0" fontId="3" fillId="69" borderId="56" xfId="2" applyFont="1" applyFill="1" applyBorder="1" applyAlignment="1">
      <alignment horizontal="left" vertical="center" wrapText="1"/>
    </xf>
    <xf numFmtId="4" fontId="19" fillId="69" borderId="42" xfId="0" applyNumberFormat="1" applyFont="1" applyFill="1" applyBorder="1" applyAlignment="1">
      <alignment horizontal="right" vertical="center"/>
    </xf>
    <xf numFmtId="165" fontId="32" fillId="70" borderId="42" xfId="1" applyFont="1" applyFill="1" applyBorder="1" applyAlignment="1">
      <alignment vertical="center" wrapText="1"/>
    </xf>
    <xf numFmtId="4" fontId="34" fillId="29" borderId="3" xfId="0" applyNumberFormat="1" applyFont="1" applyFill="1" applyBorder="1" applyAlignment="1">
      <alignment vertical="center"/>
    </xf>
    <xf numFmtId="2" fontId="3" fillId="66" borderId="3" xfId="3" applyNumberFormat="1" applyFont="1" applyFill="1" applyBorder="1" applyAlignment="1">
      <alignment vertical="center" wrapText="1"/>
    </xf>
    <xf numFmtId="4" fontId="32" fillId="66" borderId="3" xfId="0" applyNumberFormat="1" applyFont="1" applyFill="1" applyBorder="1" applyAlignment="1">
      <alignment vertical="center" wrapText="1"/>
    </xf>
    <xf numFmtId="165" fontId="32" fillId="66" borderId="3" xfId="1" applyFont="1" applyFill="1" applyBorder="1" applyAlignment="1">
      <alignment vertical="center" wrapText="1"/>
    </xf>
    <xf numFmtId="4" fontId="32" fillId="64" borderId="80" xfId="0" applyNumberFormat="1" applyFont="1" applyFill="1" applyBorder="1" applyAlignment="1">
      <alignment vertical="center" wrapText="1"/>
    </xf>
    <xf numFmtId="4" fontId="32" fillId="64" borderId="80" xfId="0" applyNumberFormat="1" applyFont="1" applyFill="1" applyBorder="1" applyAlignment="1">
      <alignment vertical="center"/>
    </xf>
    <xf numFmtId="169" fontId="3" fillId="65" borderId="80" xfId="8" applyNumberFormat="1" applyFont="1" applyFill="1" applyBorder="1" applyAlignment="1" applyProtection="1">
      <alignment horizontal="left" vertical="center" wrapText="1"/>
    </xf>
    <xf numFmtId="4" fontId="32" fillId="64" borderId="80" xfId="0" applyNumberFormat="1" applyFont="1" applyFill="1" applyBorder="1" applyAlignment="1">
      <alignment horizontal="right" vertical="center"/>
    </xf>
    <xf numFmtId="4" fontId="32" fillId="62" borderId="80" xfId="0" applyNumberFormat="1" applyFont="1" applyFill="1" applyBorder="1" applyAlignment="1">
      <alignment vertical="center"/>
    </xf>
    <xf numFmtId="0" fontId="10" fillId="29" borderId="3" xfId="2" applyFont="1" applyFill="1" applyBorder="1" applyAlignment="1">
      <alignment horizontal="left" vertical="center" wrapText="1"/>
    </xf>
    <xf numFmtId="49" fontId="10" fillId="29" borderId="3" xfId="3" applyNumberFormat="1" applyFont="1" applyFill="1" applyBorder="1" applyAlignment="1">
      <alignment vertical="center"/>
    </xf>
    <xf numFmtId="49" fontId="10" fillId="29" borderId="3" xfId="3" applyNumberFormat="1" applyFont="1" applyFill="1" applyBorder="1" applyAlignment="1">
      <alignment horizontal="justify" vertical="center"/>
    </xf>
    <xf numFmtId="2" fontId="10" fillId="29" borderId="3" xfId="3" applyNumberFormat="1" applyFont="1" applyFill="1" applyBorder="1" applyAlignment="1">
      <alignment horizontal="justify" vertical="center"/>
    </xf>
    <xf numFmtId="49" fontId="3" fillId="40" borderId="80" xfId="3" applyNumberFormat="1" applyFont="1" applyFill="1" applyBorder="1" applyAlignment="1">
      <alignment horizontal="left" vertical="center" wrapText="1"/>
    </xf>
    <xf numFmtId="49" fontId="3" fillId="40" borderId="80" xfId="3" applyNumberFormat="1" applyFont="1" applyFill="1" applyBorder="1" applyAlignment="1">
      <alignment vertical="center"/>
    </xf>
    <xf numFmtId="2" fontId="3" fillId="40" borderId="80" xfId="3" applyNumberFormat="1" applyFont="1" applyFill="1" applyBorder="1" applyAlignment="1">
      <alignment horizontal="justify" vertical="center"/>
    </xf>
    <xf numFmtId="4" fontId="32" fillId="41" borderId="80" xfId="0" applyNumberFormat="1" applyFont="1" applyFill="1" applyBorder="1" applyAlignment="1">
      <alignment horizontal="right" vertical="center"/>
    </xf>
    <xf numFmtId="4" fontId="19" fillId="40" borderId="80" xfId="0" applyNumberFormat="1" applyFont="1" applyFill="1" applyBorder="1" applyAlignment="1">
      <alignment horizontal="right" vertical="center"/>
    </xf>
    <xf numFmtId="4" fontId="32" fillId="41" borderId="80" xfId="0" applyNumberFormat="1" applyFont="1" applyFill="1" applyBorder="1" applyAlignment="1">
      <alignment vertical="center" wrapText="1"/>
    </xf>
    <xf numFmtId="0" fontId="3" fillId="47" borderId="80" xfId="2" applyFont="1" applyFill="1" applyBorder="1" applyAlignment="1">
      <alignment horizontal="left" vertical="center" wrapText="1"/>
    </xf>
    <xf numFmtId="49" fontId="3" fillId="47" borderId="80" xfId="3" applyNumberFormat="1" applyFont="1" applyFill="1" applyBorder="1" applyAlignment="1">
      <alignment vertical="center" wrapText="1"/>
    </xf>
    <xf numFmtId="0" fontId="20" fillId="47" borderId="80" xfId="0" applyFont="1" applyFill="1" applyBorder="1" applyAlignment="1">
      <alignment horizontal="left" vertical="center" wrapText="1"/>
    </xf>
    <xf numFmtId="2" fontId="3" fillId="47" borderId="80" xfId="3" applyNumberFormat="1" applyFont="1" applyFill="1" applyBorder="1" applyAlignment="1">
      <alignment horizontal="justify" vertical="center"/>
    </xf>
    <xf numFmtId="4" fontId="19" fillId="47" borderId="80" xfId="0" applyNumberFormat="1" applyFont="1" applyFill="1" applyBorder="1" applyAlignment="1">
      <alignment horizontal="right" vertical="center"/>
    </xf>
    <xf numFmtId="4" fontId="32" fillId="45" borderId="55" xfId="0" applyNumberFormat="1" applyFont="1" applyFill="1" applyBorder="1" applyAlignment="1">
      <alignment vertical="center" wrapText="1"/>
    </xf>
    <xf numFmtId="0" fontId="19" fillId="47" borderId="80" xfId="0" applyFont="1" applyFill="1" applyBorder="1" applyAlignment="1">
      <alignment vertical="center" wrapText="1"/>
    </xf>
    <xf numFmtId="0" fontId="3" fillId="48" borderId="80" xfId="2" applyFont="1" applyFill="1" applyBorder="1" applyAlignment="1">
      <alignment horizontal="left" vertical="center" wrapText="1"/>
    </xf>
    <xf numFmtId="49" fontId="3" fillId="48" borderId="80" xfId="3" applyNumberFormat="1" applyFont="1" applyFill="1" applyBorder="1" applyAlignment="1">
      <alignment vertical="center" wrapText="1"/>
    </xf>
    <xf numFmtId="49" fontId="3" fillId="48" borderId="80" xfId="3" applyNumberFormat="1" applyFont="1" applyFill="1" applyBorder="1" applyAlignment="1">
      <alignment horizontal="justify" vertical="center" wrapText="1"/>
    </xf>
    <xf numFmtId="2" fontId="3" fillId="48" borderId="80" xfId="3" applyNumberFormat="1" applyFont="1" applyFill="1" applyBorder="1" applyAlignment="1">
      <alignment horizontal="left" vertical="center" wrapText="1"/>
    </xf>
    <xf numFmtId="4" fontId="19" fillId="48" borderId="80" xfId="0" applyNumberFormat="1" applyFont="1" applyFill="1" applyBorder="1" applyAlignment="1">
      <alignment horizontal="right" vertical="center" wrapText="1"/>
    </xf>
    <xf numFmtId="0" fontId="3" fillId="67" borderId="56" xfId="2" applyFont="1" applyFill="1" applyBorder="1" applyAlignment="1">
      <alignment horizontal="left" vertical="center" wrapText="1"/>
    </xf>
    <xf numFmtId="49" fontId="3" fillId="67" borderId="56" xfId="3" applyNumberFormat="1" applyFont="1" applyFill="1" applyBorder="1" applyAlignment="1">
      <alignment vertical="center" wrapText="1"/>
    </xf>
    <xf numFmtId="49" fontId="3" fillId="67" borderId="56" xfId="3" applyNumberFormat="1" applyFont="1" applyFill="1" applyBorder="1" applyAlignment="1">
      <alignment vertical="center"/>
    </xf>
    <xf numFmtId="2" fontId="3" fillId="67" borderId="56" xfId="3" applyNumberFormat="1" applyFont="1" applyFill="1" applyBorder="1" applyAlignment="1">
      <alignment horizontal="justify" vertical="center"/>
    </xf>
    <xf numFmtId="4" fontId="32" fillId="67" borderId="56" xfId="0" applyNumberFormat="1" applyFont="1" applyFill="1" applyBorder="1" applyAlignment="1">
      <alignment horizontal="right" vertical="center"/>
    </xf>
    <xf numFmtId="165" fontId="32" fillId="67" borderId="56" xfId="1" applyFont="1" applyFill="1" applyBorder="1" applyAlignment="1">
      <alignment horizontal="right" vertical="center"/>
    </xf>
    <xf numFmtId="0" fontId="37" fillId="12" borderId="26" xfId="0" applyFont="1" applyFill="1" applyBorder="1" applyAlignment="1">
      <alignment horizontal="justify" vertical="center"/>
    </xf>
    <xf numFmtId="0" fontId="0" fillId="0" borderId="0" xfId="0"/>
    <xf numFmtId="2" fontId="0" fillId="12" borderId="80" xfId="0" applyNumberFormat="1" applyFill="1" applyBorder="1" applyAlignment="1">
      <alignment horizontal="center" vertical="center"/>
    </xf>
    <xf numFmtId="4" fontId="19" fillId="39" borderId="83" xfId="0" applyNumberFormat="1" applyFont="1" applyFill="1" applyBorder="1" applyAlignment="1">
      <alignment horizontal="center" vertical="center" wrapText="1"/>
    </xf>
    <xf numFmtId="0" fontId="3" fillId="10" borderId="80" xfId="2" applyFont="1" applyFill="1" applyBorder="1" applyAlignment="1">
      <alignment horizontal="left" vertical="center" wrapText="1"/>
    </xf>
    <xf numFmtId="49" fontId="3" fillId="10" borderId="80" xfId="3" applyNumberFormat="1" applyFont="1" applyFill="1" applyBorder="1" applyAlignment="1">
      <alignment horizontal="left" vertical="center" wrapText="1"/>
    </xf>
    <xf numFmtId="0" fontId="19" fillId="10" borderId="80" xfId="0" applyFont="1" applyFill="1" applyBorder="1" applyAlignment="1">
      <alignment horizontal="left" vertical="center" wrapText="1"/>
    </xf>
    <xf numFmtId="0" fontId="0" fillId="0" borderId="0" xfId="0"/>
    <xf numFmtId="0" fontId="3" fillId="10" borderId="3" xfId="2" applyFont="1" applyFill="1" applyBorder="1" applyAlignment="1">
      <alignment horizontal="left" vertical="center" wrapText="1"/>
    </xf>
    <xf numFmtId="49" fontId="3" fillId="10" borderId="3" xfId="3" applyNumberFormat="1" applyFont="1" applyFill="1" applyBorder="1" applyAlignment="1">
      <alignment horizontal="left" vertical="center" wrapText="1"/>
    </xf>
    <xf numFmtId="0" fontId="19" fillId="10" borderId="3" xfId="0" applyFont="1" applyFill="1" applyBorder="1" applyAlignment="1">
      <alignment horizontal="left" vertical="center" wrapText="1"/>
    </xf>
    <xf numFmtId="4" fontId="19" fillId="10" borderId="3" xfId="0" applyNumberFormat="1" applyFont="1" applyFill="1" applyBorder="1" applyAlignment="1">
      <alignment horizontal="right" vertical="center"/>
    </xf>
    <xf numFmtId="4" fontId="19" fillId="10" borderId="3" xfId="0" applyNumberFormat="1" applyFont="1" applyFill="1" applyBorder="1" applyAlignment="1">
      <alignment horizontal="right" vertical="center" wrapText="1"/>
    </xf>
    <xf numFmtId="0" fontId="32" fillId="0" borderId="55" xfId="0" applyFont="1" applyFill="1" applyBorder="1" applyAlignment="1">
      <alignment vertical="center" wrapText="1"/>
    </xf>
    <xf numFmtId="4" fontId="19" fillId="12" borderId="80" xfId="0" applyNumberFormat="1" applyFont="1" applyFill="1" applyBorder="1" applyAlignment="1">
      <alignment horizontal="right" vertical="center"/>
    </xf>
    <xf numFmtId="2" fontId="19" fillId="12" borderId="26" xfId="0" applyNumberFormat="1" applyFont="1" applyFill="1" applyBorder="1" applyAlignment="1"/>
    <xf numFmtId="0" fontId="37" fillId="12" borderId="26" xfId="0" applyFont="1" applyFill="1" applyBorder="1" applyAlignment="1">
      <alignment horizontal="left" vertical="center"/>
    </xf>
    <xf numFmtId="2" fontId="3" fillId="55" borderId="10" xfId="3" applyNumberFormat="1" applyFont="1" applyFill="1" applyBorder="1" applyAlignment="1">
      <alignment horizontal="left" vertical="center" wrapText="1"/>
    </xf>
    <xf numFmtId="2" fontId="3" fillId="55" borderId="10" xfId="3" applyNumberFormat="1" applyFont="1" applyFill="1" applyBorder="1" applyAlignment="1">
      <alignment horizontal="left" vertical="center"/>
    </xf>
    <xf numFmtId="4" fontId="19" fillId="55" borderId="10" xfId="0" applyNumberFormat="1" applyFont="1" applyFill="1" applyBorder="1" applyAlignment="1">
      <alignment horizontal="right" vertical="center"/>
    </xf>
    <xf numFmtId="4" fontId="19" fillId="10" borderId="44" xfId="0" applyNumberFormat="1" applyFont="1" applyFill="1" applyBorder="1" applyAlignment="1">
      <alignment horizontal="right" vertical="center"/>
    </xf>
    <xf numFmtId="4" fontId="19" fillId="39" borderId="56" xfId="0" applyNumberFormat="1" applyFont="1" applyFill="1" applyBorder="1" applyAlignment="1">
      <alignment horizontal="right" vertical="center"/>
    </xf>
    <xf numFmtId="4" fontId="19" fillId="10" borderId="26" xfId="0" applyNumberFormat="1" applyFont="1" applyFill="1" applyBorder="1" applyAlignment="1">
      <alignment horizontal="center" vertical="center"/>
    </xf>
    <xf numFmtId="0" fontId="19" fillId="12" borderId="56" xfId="0" applyNumberFormat="1" applyFont="1" applyFill="1" applyBorder="1" applyAlignment="1">
      <alignment horizontal="left" vertical="center" wrapText="1"/>
    </xf>
    <xf numFmtId="4" fontId="39" fillId="0" borderId="0" xfId="0" applyNumberFormat="1" applyFont="1" applyAlignment="1">
      <alignment horizontal="right" vertical="center"/>
    </xf>
    <xf numFmtId="43" fontId="3" fillId="0" borderId="18" xfId="7" applyFont="1" applyFill="1" applyBorder="1" applyAlignment="1">
      <alignment horizontal="center" vertical="center" wrapText="1"/>
    </xf>
    <xf numFmtId="43" fontId="19" fillId="0" borderId="9" xfId="7" applyFont="1" applyFill="1" applyBorder="1" applyAlignment="1">
      <alignment horizontal="left" vertical="center" wrapText="1"/>
    </xf>
    <xf numFmtId="171" fontId="37" fillId="0" borderId="16" xfId="10" applyFont="1" applyFill="1" applyBorder="1" applyAlignment="1" applyProtection="1">
      <alignment vertical="center" wrapText="1"/>
    </xf>
    <xf numFmtId="43" fontId="3" fillId="0" borderId="80" xfId="7" applyFont="1" applyFill="1" applyBorder="1" applyAlignment="1">
      <alignment vertical="center" wrapText="1"/>
    </xf>
    <xf numFmtId="43" fontId="37" fillId="0" borderId="18" xfId="7" applyFont="1" applyFill="1" applyBorder="1" applyAlignment="1">
      <alignment horizontal="center" vertical="center" wrapText="1"/>
    </xf>
    <xf numFmtId="43" fontId="37" fillId="0" borderId="80" xfId="7" applyFont="1" applyFill="1" applyBorder="1" applyAlignment="1">
      <alignment horizontal="center" vertical="center" wrapText="1"/>
    </xf>
    <xf numFmtId="171" fontId="3" fillId="0" borderId="59" xfId="10" applyFont="1" applyFill="1" applyBorder="1" applyAlignment="1" applyProtection="1">
      <alignment vertical="center" wrapText="1"/>
    </xf>
    <xf numFmtId="0" fontId="3" fillId="71" borderId="80" xfId="0" applyFont="1" applyFill="1" applyBorder="1" applyAlignment="1">
      <alignment horizontal="left" vertical="center" wrapText="1"/>
    </xf>
    <xf numFmtId="0" fontId="3" fillId="72" borderId="80" xfId="0" applyFont="1" applyFill="1" applyBorder="1" applyAlignment="1">
      <alignment horizontal="left" vertical="center" wrapText="1"/>
    </xf>
    <xf numFmtId="3" fontId="32" fillId="72" borderId="80" xfId="0" applyNumberFormat="1" applyFont="1" applyFill="1" applyBorder="1" applyAlignment="1">
      <alignment horizontal="center" vertical="center"/>
    </xf>
    <xf numFmtId="166" fontId="32" fillId="72" borderId="80" xfId="1" applyNumberFormat="1" applyFont="1" applyFill="1" applyBorder="1" applyAlignment="1">
      <alignment horizontal="center" vertical="center"/>
    </xf>
    <xf numFmtId="0" fontId="3" fillId="73" borderId="80" xfId="0" applyFont="1" applyFill="1" applyBorder="1" applyAlignment="1">
      <alignment horizontal="left" vertical="center" wrapText="1"/>
    </xf>
    <xf numFmtId="166" fontId="32" fillId="73" borderId="80" xfId="1" applyNumberFormat="1" applyFont="1" applyFill="1" applyBorder="1" applyAlignment="1">
      <alignment horizontal="center" vertical="center"/>
    </xf>
    <xf numFmtId="0" fontId="3" fillId="71" borderId="26" xfId="0" applyFont="1" applyFill="1" applyBorder="1" applyAlignment="1">
      <alignment horizontal="left" vertical="center" wrapText="1"/>
    </xf>
    <xf numFmtId="0" fontId="34" fillId="0" borderId="29"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 fillId="75" borderId="80" xfId="0" applyFont="1" applyFill="1" applyBorder="1" applyAlignment="1">
      <alignment horizontal="left" vertical="center" wrapText="1"/>
    </xf>
    <xf numFmtId="0" fontId="3" fillId="76" borderId="80" xfId="0" applyFont="1" applyFill="1" applyBorder="1" applyAlignment="1">
      <alignment horizontal="left" vertical="center" wrapText="1"/>
    </xf>
    <xf numFmtId="3" fontId="32" fillId="76" borderId="80" xfId="0" applyNumberFormat="1" applyFont="1" applyFill="1" applyBorder="1" applyAlignment="1">
      <alignment horizontal="center" vertical="center"/>
    </xf>
    <xf numFmtId="166" fontId="32" fillId="76" borderId="80" xfId="1" applyNumberFormat="1" applyFont="1" applyFill="1" applyBorder="1" applyAlignment="1">
      <alignment horizontal="center" vertical="center"/>
    </xf>
    <xf numFmtId="0" fontId="19" fillId="74" borderId="45" xfId="0" applyFont="1" applyFill="1" applyBorder="1" applyAlignment="1">
      <alignment vertical="center"/>
    </xf>
    <xf numFmtId="0" fontId="3" fillId="71" borderId="32" xfId="0" applyFont="1" applyFill="1" applyBorder="1" applyAlignment="1">
      <alignment horizontal="left" vertical="center" wrapText="1"/>
    </xf>
    <xf numFmtId="3" fontId="32" fillId="71" borderId="32" xfId="0" applyNumberFormat="1" applyFont="1" applyFill="1" applyBorder="1" applyAlignment="1">
      <alignment horizontal="center" vertical="center"/>
    </xf>
    <xf numFmtId="166" fontId="32" fillId="71" borderId="32" xfId="1" applyNumberFormat="1" applyFont="1" applyFill="1" applyBorder="1" applyAlignment="1">
      <alignment horizontal="center" vertical="center"/>
    </xf>
    <xf numFmtId="0" fontId="19" fillId="71" borderId="72" xfId="0" applyFont="1" applyFill="1" applyBorder="1"/>
    <xf numFmtId="0" fontId="19" fillId="74" borderId="71" xfId="0" applyFont="1" applyFill="1" applyBorder="1" applyAlignment="1">
      <alignment vertical="center"/>
    </xf>
    <xf numFmtId="166" fontId="32" fillId="72" borderId="73" xfId="1" applyNumberFormat="1" applyFont="1" applyFill="1" applyBorder="1" applyAlignment="1">
      <alignment horizontal="center" vertical="center"/>
    </xf>
    <xf numFmtId="0" fontId="3" fillId="73" borderId="73" xfId="0" applyFont="1" applyFill="1" applyBorder="1" applyAlignment="1">
      <alignment horizontal="left" vertical="center" wrapText="1"/>
    </xf>
    <xf numFmtId="0" fontId="19" fillId="74" borderId="47" xfId="0" applyFont="1" applyFill="1" applyBorder="1" applyAlignment="1">
      <alignment vertical="center"/>
    </xf>
    <xf numFmtId="0" fontId="3" fillId="73" borderId="56" xfId="0" applyFont="1" applyFill="1" applyBorder="1" applyAlignment="1">
      <alignment horizontal="left" vertical="center" wrapText="1"/>
    </xf>
    <xf numFmtId="3" fontId="32" fillId="73" borderId="42" xfId="0" applyNumberFormat="1" applyFont="1" applyFill="1" applyBorder="1" applyAlignment="1">
      <alignment horizontal="center" vertical="center"/>
    </xf>
    <xf numFmtId="166" fontId="32" fillId="73" borderId="56" xfId="1" applyNumberFormat="1" applyFont="1" applyFill="1" applyBorder="1" applyAlignment="1">
      <alignment horizontal="center" vertical="center"/>
    </xf>
    <xf numFmtId="0" fontId="19" fillId="73" borderId="44" xfId="0" applyFont="1" applyFill="1" applyBorder="1"/>
    <xf numFmtId="0" fontId="3" fillId="29" borderId="80" xfId="0" applyFont="1" applyFill="1" applyBorder="1" applyAlignment="1">
      <alignment horizontal="left" vertical="center" wrapText="1"/>
    </xf>
    <xf numFmtId="0" fontId="19" fillId="74" borderId="88" xfId="0" applyFont="1" applyFill="1" applyBorder="1" applyAlignment="1">
      <alignment vertical="center"/>
    </xf>
    <xf numFmtId="0" fontId="3" fillId="71" borderId="72" xfId="0" applyFont="1" applyFill="1" applyBorder="1" applyAlignment="1">
      <alignment horizontal="left" vertical="center" wrapText="1"/>
    </xf>
    <xf numFmtId="0" fontId="19" fillId="74" borderId="90" xfId="0" applyFont="1" applyFill="1" applyBorder="1" applyAlignment="1">
      <alignment vertical="center"/>
    </xf>
    <xf numFmtId="0" fontId="3" fillId="22" borderId="80" xfId="0" applyFont="1" applyFill="1" applyBorder="1" applyAlignment="1">
      <alignment horizontal="left" vertical="center" wrapText="1"/>
    </xf>
    <xf numFmtId="0" fontId="3" fillId="77" borderId="80" xfId="0" applyFont="1" applyFill="1" applyBorder="1" applyAlignment="1">
      <alignment horizontal="left" vertical="center" wrapText="1"/>
    </xf>
    <xf numFmtId="0" fontId="3" fillId="29" borderId="73" xfId="0" applyFont="1" applyFill="1" applyBorder="1" applyAlignment="1">
      <alignment horizontal="left" vertical="center" wrapText="1"/>
    </xf>
    <xf numFmtId="0" fontId="3" fillId="77" borderId="73" xfId="0" applyFont="1" applyFill="1" applyBorder="1" applyAlignment="1">
      <alignment horizontal="left" vertical="center" wrapText="1"/>
    </xf>
    <xf numFmtId="0" fontId="3" fillId="22" borderId="56" xfId="0" applyFont="1" applyFill="1" applyBorder="1" applyAlignment="1">
      <alignment horizontal="left" vertical="center" wrapText="1"/>
    </xf>
    <xf numFmtId="0" fontId="3" fillId="22" borderId="44" xfId="0" applyFont="1" applyFill="1" applyBorder="1" applyAlignment="1">
      <alignment horizontal="left" vertical="center" wrapText="1"/>
    </xf>
    <xf numFmtId="0" fontId="3" fillId="71" borderId="73" xfId="0" applyFont="1" applyFill="1" applyBorder="1" applyAlignment="1">
      <alignment horizontal="left" vertical="center" wrapText="1"/>
    </xf>
    <xf numFmtId="0" fontId="3" fillId="22" borderId="73" xfId="0" applyFont="1" applyFill="1" applyBorder="1" applyAlignment="1">
      <alignment horizontal="left" vertical="center" wrapText="1"/>
    </xf>
    <xf numFmtId="0" fontId="3" fillId="71" borderId="56" xfId="0" applyFont="1" applyFill="1" applyBorder="1" applyAlignment="1">
      <alignment horizontal="left" vertical="center" wrapText="1"/>
    </xf>
    <xf numFmtId="0" fontId="3" fillId="71" borderId="44" xfId="0" applyFont="1" applyFill="1" applyBorder="1" applyAlignment="1">
      <alignment horizontal="left" vertical="center" wrapText="1"/>
    </xf>
    <xf numFmtId="0" fontId="19" fillId="76" borderId="73" xfId="0" applyFont="1" applyFill="1" applyBorder="1" applyAlignment="1">
      <alignment vertical="center"/>
    </xf>
    <xf numFmtId="0" fontId="3" fillId="53" borderId="80" xfId="0" applyFont="1" applyFill="1" applyBorder="1" applyAlignment="1">
      <alignment horizontal="left" vertical="center" wrapText="1"/>
    </xf>
    <xf numFmtId="0" fontId="3" fillId="53" borderId="73" xfId="0" applyFont="1" applyFill="1" applyBorder="1" applyAlignment="1">
      <alignment horizontal="left" vertical="center" wrapText="1"/>
    </xf>
    <xf numFmtId="0" fontId="3" fillId="75" borderId="32" xfId="0" applyFont="1" applyFill="1" applyBorder="1" applyAlignment="1">
      <alignment horizontal="left" vertical="center" wrapText="1"/>
    </xf>
    <xf numFmtId="0" fontId="3" fillId="76" borderId="32" xfId="0" applyFont="1" applyFill="1" applyBorder="1" applyAlignment="1">
      <alignment horizontal="left" vertical="center" wrapText="1"/>
    </xf>
    <xf numFmtId="166" fontId="32" fillId="76" borderId="32" xfId="1" applyNumberFormat="1" applyFont="1" applyFill="1" applyBorder="1" applyAlignment="1">
      <alignment horizontal="center" vertical="center"/>
    </xf>
    <xf numFmtId="0" fontId="19" fillId="76" borderId="72" xfId="0" applyFont="1" applyFill="1" applyBorder="1" applyAlignment="1">
      <alignment vertical="center"/>
    </xf>
    <xf numFmtId="0" fontId="3" fillId="77" borderId="56" xfId="0" applyFont="1" applyFill="1" applyBorder="1" applyAlignment="1">
      <alignment horizontal="left" vertical="center" wrapText="1"/>
    </xf>
    <xf numFmtId="0" fontId="3" fillId="77" borderId="44" xfId="0" applyFont="1" applyFill="1" applyBorder="1" applyAlignment="1">
      <alignment horizontal="left" vertical="center" wrapText="1"/>
    </xf>
    <xf numFmtId="0" fontId="3" fillId="29" borderId="32" xfId="0" applyFont="1" applyFill="1" applyBorder="1" applyAlignment="1">
      <alignment horizontal="left" vertical="center" wrapText="1"/>
    </xf>
    <xf numFmtId="0" fontId="0" fillId="29" borderId="72" xfId="0" applyFill="1" applyBorder="1"/>
    <xf numFmtId="0" fontId="0" fillId="29" borderId="73" xfId="0" applyFill="1" applyBorder="1"/>
    <xf numFmtId="0" fontId="3" fillId="29" borderId="72" xfId="0" applyFont="1" applyFill="1" applyBorder="1" applyAlignment="1">
      <alignment horizontal="left" vertical="center" wrapText="1"/>
    </xf>
    <xf numFmtId="0" fontId="3" fillId="71" borderId="78" xfId="0" applyFont="1" applyFill="1" applyBorder="1" applyAlignment="1">
      <alignment horizontal="left" vertical="center" wrapText="1"/>
    </xf>
    <xf numFmtId="0" fontId="3" fillId="29" borderId="56" xfId="0" applyFont="1" applyFill="1" applyBorder="1" applyAlignment="1">
      <alignment horizontal="left" vertical="center" wrapText="1"/>
    </xf>
    <xf numFmtId="0" fontId="0" fillId="29" borderId="44" xfId="0" applyFill="1" applyBorder="1"/>
    <xf numFmtId="0" fontId="3" fillId="29" borderId="39" xfId="0" applyFont="1" applyFill="1" applyBorder="1" applyAlignment="1">
      <alignment horizontal="left" vertical="center" wrapText="1"/>
    </xf>
    <xf numFmtId="0" fontId="3" fillId="29" borderId="83" xfId="0" applyFont="1" applyFill="1" applyBorder="1" applyAlignment="1">
      <alignment horizontal="left" vertical="center" wrapText="1"/>
    </xf>
    <xf numFmtId="0" fontId="0" fillId="71" borderId="73" xfId="0" applyFill="1" applyBorder="1"/>
    <xf numFmtId="0" fontId="19" fillId="74" borderId="45" xfId="0" applyFont="1" applyFill="1" applyBorder="1" applyAlignment="1">
      <alignment vertical="center" wrapText="1"/>
    </xf>
    <xf numFmtId="0" fontId="19" fillId="74" borderId="71" xfId="0" applyFont="1" applyFill="1" applyBorder="1" applyAlignment="1">
      <alignment vertical="center" wrapText="1"/>
    </xf>
    <xf numFmtId="0" fontId="19" fillId="74" borderId="47" xfId="0" applyFont="1" applyFill="1" applyBorder="1" applyAlignment="1">
      <alignment vertical="center" wrapText="1"/>
    </xf>
    <xf numFmtId="0" fontId="0" fillId="71" borderId="72" xfId="0" applyFill="1" applyBorder="1"/>
    <xf numFmtId="0" fontId="0" fillId="71" borderId="44" xfId="0" applyFill="1" applyBorder="1"/>
    <xf numFmtId="0" fontId="19" fillId="74" borderId="88" xfId="0" applyFont="1" applyFill="1" applyBorder="1" applyAlignment="1">
      <alignment vertical="center" wrapText="1"/>
    </xf>
    <xf numFmtId="166" fontId="32" fillId="78" borderId="80" xfId="1" applyNumberFormat="1" applyFont="1" applyFill="1" applyBorder="1" applyAlignment="1">
      <alignment horizontal="center" vertical="center"/>
    </xf>
    <xf numFmtId="166" fontId="32" fillId="79" borderId="80" xfId="1" applyNumberFormat="1" applyFont="1" applyFill="1" applyBorder="1" applyAlignment="1">
      <alignment horizontal="center" vertical="center"/>
    </xf>
    <xf numFmtId="166" fontId="32" fillId="80" borderId="80" xfId="1" applyNumberFormat="1" applyFont="1" applyFill="1" applyBorder="1" applyAlignment="1">
      <alignment horizontal="center" vertical="center"/>
    </xf>
    <xf numFmtId="166" fontId="32" fillId="81" borderId="80" xfId="1" applyNumberFormat="1" applyFont="1" applyFill="1" applyBorder="1" applyAlignment="1">
      <alignment horizontal="center" vertical="center"/>
    </xf>
    <xf numFmtId="166" fontId="32" fillId="52" borderId="80" xfId="1" applyNumberFormat="1" applyFont="1" applyFill="1" applyBorder="1" applyAlignment="1">
      <alignment horizontal="center" vertical="center"/>
    </xf>
    <xf numFmtId="166" fontId="32" fillId="73" borderId="32" xfId="1" applyNumberFormat="1" applyFont="1" applyFill="1" applyBorder="1" applyAlignment="1">
      <alignment horizontal="center" vertical="center"/>
    </xf>
    <xf numFmtId="166" fontId="32" fillId="78" borderId="32" xfId="1" applyNumberFormat="1" applyFont="1" applyFill="1" applyBorder="1" applyAlignment="1">
      <alignment horizontal="center" vertical="center"/>
    </xf>
    <xf numFmtId="166" fontId="32" fillId="81" borderId="56" xfId="1" applyNumberFormat="1" applyFont="1" applyFill="1" applyBorder="1" applyAlignment="1">
      <alignment horizontal="center" vertical="center"/>
    </xf>
    <xf numFmtId="166" fontId="32" fillId="80" borderId="56" xfId="1" applyNumberFormat="1" applyFont="1" applyFill="1" applyBorder="1" applyAlignment="1">
      <alignment horizontal="center" vertical="center"/>
    </xf>
    <xf numFmtId="166" fontId="32" fillId="78" borderId="56" xfId="1" applyNumberFormat="1" applyFont="1" applyFill="1" applyBorder="1" applyAlignment="1">
      <alignment horizontal="center" vertical="center"/>
    </xf>
    <xf numFmtId="0" fontId="0" fillId="0" borderId="0" xfId="0" applyFill="1"/>
    <xf numFmtId="0" fontId="4" fillId="5" borderId="3" xfId="5" applyFont="1" applyFill="1" applyBorder="1" applyAlignment="1">
      <alignment horizontal="center" vertical="center" wrapText="1"/>
    </xf>
    <xf numFmtId="43" fontId="32" fillId="44" borderId="65" xfId="1" applyNumberFormat="1" applyFont="1" applyFill="1" applyBorder="1" applyAlignment="1">
      <alignment horizontal="right" vertical="center" wrapText="1"/>
    </xf>
    <xf numFmtId="4" fontId="35" fillId="44" borderId="65" xfId="5" applyNumberFormat="1" applyFont="1" applyFill="1" applyBorder="1" applyAlignment="1">
      <alignment horizontal="right" vertical="center"/>
    </xf>
    <xf numFmtId="4" fontId="32" fillId="44" borderId="65" xfId="5" applyNumberFormat="1" applyFont="1" applyFill="1" applyBorder="1" applyAlignment="1">
      <alignment horizontal="right" vertical="center"/>
    </xf>
    <xf numFmtId="43" fontId="32" fillId="44" borderId="65" xfId="5" applyNumberFormat="1" applyFont="1" applyFill="1" applyBorder="1" applyAlignment="1">
      <alignment horizontal="right" vertical="center" wrapText="1"/>
    </xf>
    <xf numFmtId="43" fontId="32" fillId="44" borderId="65" xfId="5" applyNumberFormat="1" applyFont="1" applyFill="1" applyBorder="1" applyAlignment="1">
      <alignment horizontal="right" vertical="center"/>
    </xf>
    <xf numFmtId="43" fontId="3" fillId="82" borderId="65" xfId="1" applyNumberFormat="1" applyFont="1" applyFill="1" applyBorder="1" applyAlignment="1">
      <alignment horizontal="right" vertical="center" wrapText="1"/>
    </xf>
    <xf numFmtId="4" fontId="32" fillId="44" borderId="65" xfId="5" applyNumberFormat="1" applyFont="1" applyFill="1" applyBorder="1" applyAlignment="1">
      <alignment horizontal="right" vertical="center" wrapText="1"/>
    </xf>
    <xf numFmtId="4" fontId="32" fillId="44" borderId="5" xfId="5" applyNumberFormat="1" applyFont="1" applyFill="1" applyBorder="1" applyAlignment="1">
      <alignment horizontal="right" vertical="center" wrapText="1"/>
    </xf>
    <xf numFmtId="43" fontId="32" fillId="44" borderId="5" xfId="5" applyNumberFormat="1" applyFont="1" applyFill="1" applyBorder="1" applyAlignment="1">
      <alignment horizontal="right" vertical="center" wrapText="1"/>
    </xf>
    <xf numFmtId="0" fontId="15" fillId="0" borderId="0" xfId="0" applyFont="1"/>
    <xf numFmtId="0" fontId="15" fillId="0" borderId="0" xfId="0" applyFont="1" applyAlignment="1">
      <alignment horizontal="left"/>
    </xf>
    <xf numFmtId="0" fontId="40" fillId="0" borderId="0" xfId="0" applyFont="1"/>
    <xf numFmtId="0" fontId="40" fillId="0" borderId="0" xfId="0" applyFont="1" applyAlignment="1">
      <alignment horizontal="left"/>
    </xf>
    <xf numFmtId="0" fontId="20" fillId="0" borderId="59" xfId="6" applyFont="1" applyFill="1" applyBorder="1" applyAlignment="1">
      <alignment wrapText="1"/>
    </xf>
    <xf numFmtId="0" fontId="3" fillId="0" borderId="60" xfId="5" applyFont="1" applyFill="1" applyBorder="1" applyAlignment="1">
      <alignment horizontal="left" vertical="center" wrapText="1"/>
    </xf>
    <xf numFmtId="171" fontId="3" fillId="0" borderId="59" xfId="10" applyFont="1" applyFill="1" applyBorder="1" applyAlignment="1" applyProtection="1">
      <alignment horizontal="left" wrapText="1"/>
    </xf>
    <xf numFmtId="0" fontId="19" fillId="0" borderId="65" xfId="0" applyFont="1" applyFill="1" applyBorder="1" applyAlignment="1">
      <alignment horizontal="left" vertical="top" wrapText="1"/>
    </xf>
    <xf numFmtId="4" fontId="3" fillId="0" borderId="51" xfId="7" applyNumberFormat="1" applyFont="1" applyFill="1" applyBorder="1" applyAlignment="1">
      <alignment horizontal="left" vertical="center" wrapText="1"/>
    </xf>
    <xf numFmtId="171" fontId="37" fillId="0" borderId="59" xfId="10" applyFont="1" applyFill="1" applyBorder="1" applyAlignment="1" applyProtection="1">
      <alignment vertical="center" wrapText="1"/>
    </xf>
    <xf numFmtId="43" fontId="21" fillId="0" borderId="65" xfId="7" applyFont="1" applyFill="1" applyBorder="1" applyAlignment="1">
      <alignment horizontal="right" vertical="center" wrapText="1"/>
    </xf>
    <xf numFmtId="0" fontId="20" fillId="0" borderId="18" xfId="0" applyFont="1" applyFill="1" applyBorder="1" applyAlignment="1">
      <alignment horizontal="left" vertical="center" wrapText="1"/>
    </xf>
    <xf numFmtId="43" fontId="9" fillId="0" borderId="9" xfId="7" applyFont="1" applyFill="1" applyBorder="1" applyAlignment="1">
      <alignment horizontal="left" vertical="center" wrapText="1"/>
    </xf>
    <xf numFmtId="0" fontId="3" fillId="0" borderId="80" xfId="5" applyFont="1" applyFill="1" applyBorder="1" applyAlignment="1">
      <alignment horizontal="left" vertical="center" wrapText="1"/>
    </xf>
    <xf numFmtId="43" fontId="9" fillId="0" borderId="80" xfId="7" applyFont="1" applyFill="1" applyBorder="1" applyAlignment="1">
      <alignment vertical="center" wrapText="1"/>
    </xf>
    <xf numFmtId="0" fontId="19" fillId="0" borderId="18" xfId="0" applyFont="1" applyFill="1" applyBorder="1" applyAlignment="1">
      <alignment horizontal="left" vertical="center" wrapText="1"/>
    </xf>
    <xf numFmtId="171" fontId="3" fillId="0" borderId="80" xfId="10" applyFont="1" applyFill="1" applyBorder="1" applyAlignment="1" applyProtection="1">
      <alignment vertical="center" wrapText="1"/>
    </xf>
    <xf numFmtId="0" fontId="19" fillId="0" borderId="65" xfId="0" applyFont="1" applyFill="1" applyBorder="1" applyAlignment="1">
      <alignment horizontal="left" vertical="center" wrapText="1"/>
    </xf>
    <xf numFmtId="0" fontId="19" fillId="0" borderId="80" xfId="0" applyFont="1" applyFill="1" applyBorder="1" applyAlignment="1">
      <alignment horizontal="left" vertical="center" wrapText="1"/>
    </xf>
    <xf numFmtId="4" fontId="19" fillId="0" borderId="80" xfId="0" applyNumberFormat="1" applyFont="1" applyFill="1" applyBorder="1" applyAlignment="1">
      <alignment horizontal="right" vertical="center"/>
    </xf>
    <xf numFmtId="0" fontId="19" fillId="0" borderId="0" xfId="0" applyFont="1" applyFill="1" applyBorder="1" applyAlignment="1">
      <alignment horizontal="left" vertical="center" wrapText="1"/>
    </xf>
    <xf numFmtId="4" fontId="19" fillId="0" borderId="0" xfId="0" applyNumberFormat="1" applyFont="1" applyFill="1" applyBorder="1" applyAlignment="1">
      <alignment horizontal="right" vertical="center"/>
    </xf>
    <xf numFmtId="0" fontId="19" fillId="0" borderId="0" xfId="0" applyFont="1" applyFill="1" applyBorder="1" applyAlignment="1">
      <alignment horizontal="justify" vertical="center"/>
    </xf>
    <xf numFmtId="0" fontId="0" fillId="0" borderId="0" xfId="0" applyFill="1" applyBorder="1"/>
    <xf numFmtId="0" fontId="19" fillId="0" borderId="9" xfId="0" applyFont="1" applyFill="1" applyBorder="1" applyAlignment="1">
      <alignment vertical="center"/>
    </xf>
    <xf numFmtId="4" fontId="19" fillId="0" borderId="5" xfId="0" applyNumberFormat="1" applyFont="1" applyFill="1" applyBorder="1" applyAlignment="1">
      <alignment vertical="center"/>
    </xf>
    <xf numFmtId="0" fontId="0" fillId="0" borderId="0" xfId="0" applyBorder="1"/>
    <xf numFmtId="4" fontId="0" fillId="0" borderId="0" xfId="0" applyNumberFormat="1" applyBorder="1"/>
    <xf numFmtId="4" fontId="19" fillId="0" borderId="0" xfId="0" applyNumberFormat="1" applyFont="1" applyFill="1" applyBorder="1" applyAlignment="1">
      <alignment horizontal="right" vertical="center" wrapText="1"/>
    </xf>
    <xf numFmtId="0" fontId="19" fillId="0" borderId="26" xfId="0" applyFont="1" applyFill="1" applyBorder="1" applyAlignment="1">
      <alignment horizontal="left" vertical="center"/>
    </xf>
    <xf numFmtId="4" fontId="19" fillId="0" borderId="10" xfId="0" applyNumberFormat="1" applyFont="1" applyFill="1" applyBorder="1" applyAlignment="1">
      <alignment horizontal="right" vertical="center"/>
    </xf>
    <xf numFmtId="0" fontId="11" fillId="0" borderId="45" xfId="0" applyFont="1" applyBorder="1" applyAlignment="1">
      <alignment vertical="center" wrapText="1"/>
    </xf>
    <xf numFmtId="4" fontId="19" fillId="0" borderId="72" xfId="0" applyNumberFormat="1" applyFont="1" applyFill="1" applyBorder="1" applyAlignment="1">
      <alignment horizontal="right" vertical="center" wrapText="1"/>
    </xf>
    <xf numFmtId="0" fontId="11" fillId="0" borderId="71" xfId="0" applyFont="1" applyBorder="1" applyAlignment="1">
      <alignment vertical="center" wrapText="1"/>
    </xf>
    <xf numFmtId="4" fontId="19" fillId="0" borderId="73" xfId="0" applyNumberFormat="1" applyFont="1" applyFill="1" applyBorder="1" applyAlignment="1">
      <alignment vertical="center" wrapText="1"/>
    </xf>
    <xf numFmtId="4" fontId="11" fillId="0" borderId="73" xfId="0" applyNumberFormat="1" applyFont="1" applyFill="1" applyBorder="1" applyAlignment="1">
      <alignment vertical="center" wrapText="1"/>
    </xf>
    <xf numFmtId="4" fontId="19" fillId="0" borderId="73" xfId="0" applyNumberFormat="1" applyFont="1" applyFill="1" applyBorder="1" applyAlignment="1">
      <alignment horizontal="right" vertical="center" wrapText="1"/>
    </xf>
    <xf numFmtId="4" fontId="19" fillId="0" borderId="73" xfId="0" applyNumberFormat="1" applyFont="1" applyFill="1" applyBorder="1" applyAlignment="1">
      <alignment horizontal="right" vertical="center"/>
    </xf>
    <xf numFmtId="0" fontId="11" fillId="0" borderId="71" xfId="0" applyFont="1" applyFill="1" applyBorder="1" applyAlignment="1">
      <alignment vertical="center" wrapText="1"/>
    </xf>
    <xf numFmtId="0" fontId="11" fillId="0" borderId="86" xfId="0" applyFont="1" applyFill="1" applyBorder="1" applyAlignment="1">
      <alignment vertical="center" wrapText="1"/>
    </xf>
    <xf numFmtId="4" fontId="19" fillId="0" borderId="85" xfId="0" applyNumberFormat="1" applyFont="1" applyFill="1" applyBorder="1" applyAlignment="1">
      <alignment horizontal="right" vertical="center"/>
    </xf>
    <xf numFmtId="0" fontId="41" fillId="0" borderId="2" xfId="0" applyFont="1" applyFill="1" applyBorder="1" applyAlignment="1">
      <alignment vertical="center" wrapText="1"/>
    </xf>
    <xf numFmtId="4" fontId="42" fillId="0" borderId="31" xfId="0" applyNumberFormat="1" applyFont="1" applyBorder="1" applyAlignment="1">
      <alignment horizontal="center" vertical="center"/>
    </xf>
    <xf numFmtId="0" fontId="32" fillId="0" borderId="80" xfId="0" applyFont="1" applyFill="1" applyBorder="1" applyAlignment="1">
      <alignment horizontal="left" vertical="center" wrapText="1"/>
    </xf>
    <xf numFmtId="167" fontId="32" fillId="0" borderId="80" xfId="0" applyNumberFormat="1" applyFont="1" applyFill="1" applyBorder="1" applyAlignment="1">
      <alignment vertical="center" wrapText="1"/>
    </xf>
    <xf numFmtId="0" fontId="3" fillId="0" borderId="18" xfId="5" applyFont="1" applyFill="1" applyBorder="1" applyAlignment="1">
      <alignment horizontal="left" vertical="center" wrapText="1"/>
    </xf>
    <xf numFmtId="169" fontId="3" fillId="0" borderId="16" xfId="8" applyNumberFormat="1" applyFont="1" applyFill="1" applyBorder="1" applyAlignment="1" applyProtection="1">
      <alignment horizontal="left" vertical="center" wrapText="1"/>
    </xf>
    <xf numFmtId="0" fontId="20" fillId="0" borderId="59" xfId="0" applyFont="1" applyFill="1" applyBorder="1" applyAlignment="1">
      <alignment horizontal="left" vertical="center" wrapText="1"/>
    </xf>
    <xf numFmtId="0" fontId="3" fillId="0" borderId="18" xfId="5" applyFont="1" applyFill="1" applyBorder="1" applyAlignment="1">
      <alignment vertical="center" wrapText="1"/>
    </xf>
    <xf numFmtId="0" fontId="19" fillId="0" borderId="18" xfId="0" applyFont="1" applyFill="1" applyBorder="1" applyAlignment="1">
      <alignment vertical="center" wrapText="1"/>
    </xf>
    <xf numFmtId="0" fontId="3" fillId="0" borderId="18" xfId="0" applyFont="1" applyFill="1" applyBorder="1" applyAlignment="1">
      <alignment horizontal="left" vertical="center" wrapText="1"/>
    </xf>
    <xf numFmtId="0" fontId="19" fillId="0" borderId="5" xfId="0" applyFont="1" applyFill="1" applyBorder="1" applyAlignment="1">
      <alignment vertical="center" wrapText="1"/>
    </xf>
    <xf numFmtId="171" fontId="3" fillId="0" borderId="16" xfId="10" applyFont="1" applyFill="1" applyBorder="1" applyAlignment="1" applyProtection="1">
      <alignment vertical="center" wrapText="1"/>
    </xf>
    <xf numFmtId="0" fontId="3" fillId="0" borderId="80" xfId="0" applyFont="1" applyFill="1" applyBorder="1" applyAlignment="1">
      <alignment horizontal="left" vertical="center" wrapText="1"/>
    </xf>
    <xf numFmtId="4" fontId="3" fillId="0" borderId="80" xfId="7" applyNumberFormat="1" applyFont="1" applyFill="1" applyBorder="1" applyAlignment="1">
      <alignment horizontal="left" vertical="center" wrapText="1"/>
    </xf>
    <xf numFmtId="0" fontId="3" fillId="0" borderId="18" xfId="0" applyFont="1" applyFill="1" applyBorder="1" applyAlignment="1">
      <alignment vertical="center" wrapText="1"/>
    </xf>
    <xf numFmtId="0" fontId="3" fillId="0" borderId="65" xfId="5" applyFont="1" applyFill="1" applyBorder="1" applyAlignment="1">
      <alignment vertical="center" wrapText="1"/>
    </xf>
    <xf numFmtId="0" fontId="3" fillId="0" borderId="5" xfId="5" applyFont="1" applyFill="1" applyBorder="1" applyAlignment="1">
      <alignment vertical="center" wrapText="1"/>
    </xf>
    <xf numFmtId="43" fontId="3" fillId="0" borderId="76" xfId="7" applyFont="1" applyFill="1" applyBorder="1" applyAlignment="1">
      <alignment vertical="center" wrapText="1"/>
    </xf>
    <xf numFmtId="0" fontId="3" fillId="0" borderId="5" xfId="5" applyFont="1" applyFill="1" applyBorder="1" applyAlignment="1">
      <alignment horizontal="left" vertical="center" wrapText="1"/>
    </xf>
    <xf numFmtId="0" fontId="3" fillId="0" borderId="65" xfId="5" applyFont="1" applyFill="1" applyBorder="1" applyAlignment="1">
      <alignment horizontal="left" vertical="center" wrapText="1"/>
    </xf>
    <xf numFmtId="43" fontId="20" fillId="0" borderId="18" xfId="7" applyFont="1" applyFill="1" applyBorder="1" applyAlignment="1">
      <alignment vertical="center" wrapText="1"/>
    </xf>
    <xf numFmtId="0" fontId="20" fillId="0" borderId="16" xfId="6" applyFont="1" applyFill="1" applyBorder="1" applyAlignment="1">
      <alignment vertical="center" wrapText="1"/>
    </xf>
    <xf numFmtId="0" fontId="3" fillId="0" borderId="17" xfId="5" applyFont="1" applyFill="1" applyBorder="1" applyAlignment="1">
      <alignment horizontal="left" vertical="center" wrapText="1"/>
    </xf>
    <xf numFmtId="0" fontId="37" fillId="0" borderId="80" xfId="5" applyFont="1" applyFill="1" applyBorder="1" applyAlignment="1">
      <alignment horizontal="left" vertical="center" wrapText="1"/>
    </xf>
    <xf numFmtId="4" fontId="3" fillId="0" borderId="20" xfId="6" applyNumberFormat="1" applyFont="1" applyFill="1" applyBorder="1" applyAlignment="1">
      <alignment vertical="center" wrapText="1"/>
    </xf>
    <xf numFmtId="0" fontId="3" fillId="0" borderId="64" xfId="5" applyFont="1" applyFill="1" applyBorder="1" applyAlignment="1">
      <alignment horizontal="left" vertical="center" wrapText="1"/>
    </xf>
    <xf numFmtId="0" fontId="3" fillId="0" borderId="5" xfId="0" applyFont="1" applyFill="1" applyBorder="1" applyAlignment="1">
      <alignment vertical="center" wrapText="1"/>
    </xf>
    <xf numFmtId="4" fontId="3" fillId="0" borderId="18" xfId="0" applyNumberFormat="1" applyFont="1" applyFill="1" applyBorder="1" applyAlignment="1">
      <alignment horizontal="right" vertical="center"/>
    </xf>
    <xf numFmtId="0" fontId="20" fillId="0" borderId="80" xfId="0" applyFont="1" applyFill="1" applyBorder="1" applyAlignment="1">
      <alignment horizontal="left" vertical="center" wrapText="1"/>
    </xf>
    <xf numFmtId="4" fontId="20" fillId="0" borderId="64" xfId="6" applyNumberFormat="1" applyFont="1" applyFill="1" applyBorder="1" applyAlignment="1">
      <alignment horizontal="left" vertical="center" wrapText="1"/>
    </xf>
    <xf numFmtId="4" fontId="3" fillId="0" borderId="80" xfId="6" applyNumberFormat="1" applyFont="1" applyFill="1" applyBorder="1" applyAlignment="1">
      <alignment horizontal="right" vertical="center" wrapText="1"/>
    </xf>
    <xf numFmtId="43" fontId="3" fillId="0" borderId="18" xfId="7" applyFont="1" applyFill="1" applyBorder="1" applyAlignment="1">
      <alignment vertical="center" wrapText="1"/>
    </xf>
    <xf numFmtId="43" fontId="3" fillId="0" borderId="80" xfId="7" applyFont="1" applyFill="1" applyBorder="1" applyAlignment="1">
      <alignment horizontal="left" vertical="center" wrapText="1"/>
    </xf>
    <xf numFmtId="0" fontId="37" fillId="0" borderId="65" xfId="5" applyFont="1" applyFill="1" applyBorder="1" applyAlignment="1">
      <alignment horizontal="left" vertical="center" wrapText="1"/>
    </xf>
    <xf numFmtId="43" fontId="3" fillId="0" borderId="65" xfId="7" applyFont="1" applyFill="1" applyBorder="1" applyAlignment="1">
      <alignment horizontal="left" wrapText="1"/>
    </xf>
    <xf numFmtId="43" fontId="20" fillId="0" borderId="65" xfId="7" applyFont="1" applyFill="1" applyBorder="1" applyAlignment="1">
      <alignment vertical="center" wrapText="1"/>
    </xf>
    <xf numFmtId="0" fontId="20" fillId="0" borderId="59" xfId="6" applyFont="1" applyFill="1" applyBorder="1" applyAlignment="1">
      <alignment vertical="center" wrapText="1"/>
    </xf>
    <xf numFmtId="0" fontId="20" fillId="0" borderId="20" xfId="5" applyFont="1" applyFill="1" applyBorder="1" applyAlignment="1">
      <alignment horizontal="left" vertical="center" wrapText="1"/>
    </xf>
    <xf numFmtId="0" fontId="20" fillId="0" borderId="18" xfId="0" applyFont="1" applyFill="1" applyBorder="1" applyAlignment="1">
      <alignment horizontal="left" vertical="top" wrapText="1"/>
    </xf>
    <xf numFmtId="0" fontId="19" fillId="0" borderId="5" xfId="0" applyFont="1" applyFill="1" applyBorder="1" applyAlignment="1">
      <alignment horizontal="left" vertical="center" wrapText="1"/>
    </xf>
    <xf numFmtId="43" fontId="20" fillId="0" borderId="18" xfId="7" applyFont="1" applyFill="1" applyBorder="1" applyAlignment="1">
      <alignment horizontal="center" vertical="center" wrapText="1"/>
    </xf>
    <xf numFmtId="43" fontId="20" fillId="0" borderId="51" xfId="7" applyFont="1" applyFill="1" applyBorder="1" applyAlignment="1">
      <alignment horizontal="center" vertical="center" wrapText="1"/>
    </xf>
    <xf numFmtId="43" fontId="21" fillId="0" borderId="18" xfId="7" applyFont="1" applyFill="1" applyBorder="1" applyAlignment="1">
      <alignment horizontal="center" vertical="center" wrapText="1"/>
    </xf>
    <xf numFmtId="0" fontId="20" fillId="0" borderId="18" xfId="5" applyFont="1" applyFill="1" applyBorder="1" applyAlignment="1">
      <alignment horizontal="left" vertical="top" wrapText="1"/>
    </xf>
    <xf numFmtId="0" fontId="3" fillId="0" borderId="18" xfId="5" applyFont="1" applyFill="1" applyBorder="1" applyAlignment="1">
      <alignment horizontal="left" vertical="top" wrapText="1"/>
    </xf>
    <xf numFmtId="43" fontId="3" fillId="0" borderId="51" xfId="7" applyFont="1" applyFill="1" applyBorder="1" applyAlignment="1">
      <alignment horizontal="center" vertical="center" wrapText="1"/>
    </xf>
    <xf numFmtId="43" fontId="3" fillId="0" borderId="51" xfId="7" applyFont="1" applyFill="1" applyBorder="1" applyAlignment="1">
      <alignment vertical="center" wrapText="1"/>
    </xf>
    <xf numFmtId="0" fontId="19" fillId="0" borderId="28" xfId="0" applyFont="1" applyFill="1" applyBorder="1" applyAlignment="1">
      <alignment horizontal="left" vertical="center" wrapText="1"/>
    </xf>
    <xf numFmtId="2" fontId="19" fillId="0" borderId="18" xfId="0" applyNumberFormat="1" applyFont="1" applyFill="1" applyBorder="1" applyAlignment="1">
      <alignment horizontal="left" vertical="center" wrapText="1"/>
    </xf>
    <xf numFmtId="43" fontId="3" fillId="0" borderId="19" xfId="7" applyFont="1" applyFill="1" applyBorder="1" applyAlignment="1">
      <alignment horizontal="center" vertical="center" wrapText="1"/>
    </xf>
    <xf numFmtId="43" fontId="3" fillId="0" borderId="19" xfId="7" applyFont="1" applyFill="1" applyBorder="1" applyAlignment="1">
      <alignment vertical="center" wrapText="1"/>
    </xf>
    <xf numFmtId="0" fontId="3" fillId="0" borderId="9" xfId="5" applyFont="1" applyFill="1" applyBorder="1" applyAlignment="1">
      <alignment horizontal="left" vertical="center" wrapText="1"/>
    </xf>
    <xf numFmtId="4" fontId="20" fillId="0" borderId="8" xfId="6" applyNumberFormat="1" applyFont="1" applyFill="1" applyBorder="1" applyAlignment="1">
      <alignment horizontal="left" vertical="center" wrapText="1"/>
    </xf>
    <xf numFmtId="0" fontId="3" fillId="0" borderId="9" xfId="5" applyFont="1" applyFill="1" applyBorder="1" applyAlignment="1">
      <alignment vertical="center" wrapText="1"/>
    </xf>
    <xf numFmtId="43" fontId="3" fillId="0" borderId="9" xfId="7" applyFont="1" applyFill="1" applyBorder="1" applyAlignment="1">
      <alignment horizontal="left" vertical="center" wrapText="1"/>
    </xf>
    <xf numFmtId="43" fontId="20" fillId="0" borderId="51" xfId="7" applyFont="1" applyFill="1" applyBorder="1" applyAlignment="1">
      <alignment horizontal="right" vertical="center" wrapText="1"/>
    </xf>
    <xf numFmtId="0" fontId="19" fillId="0" borderId="80" xfId="0" applyFont="1" applyFill="1" applyBorder="1" applyAlignment="1">
      <alignment horizontal="justify" vertical="center"/>
    </xf>
    <xf numFmtId="0" fontId="34" fillId="0" borderId="80" xfId="0" applyFont="1" applyFill="1" applyBorder="1" applyAlignment="1">
      <alignment horizontal="center" vertical="center" wrapText="1"/>
    </xf>
    <xf numFmtId="4" fontId="34" fillId="0" borderId="80" xfId="0" applyNumberFormat="1" applyFont="1" applyFill="1" applyBorder="1" applyAlignment="1">
      <alignment horizontal="right" vertical="center"/>
    </xf>
    <xf numFmtId="0" fontId="19" fillId="29" borderId="38" xfId="0" applyFont="1" applyFill="1" applyBorder="1"/>
    <xf numFmtId="0" fontId="19" fillId="29" borderId="42" xfId="0" applyFont="1" applyFill="1" applyBorder="1"/>
    <xf numFmtId="0" fontId="19" fillId="31" borderId="80" xfId="0" applyFont="1" applyFill="1" applyBorder="1" applyAlignment="1">
      <alignment horizontal="left" vertical="center"/>
    </xf>
    <xf numFmtId="4" fontId="39" fillId="29" borderId="36" xfId="0" applyNumberFormat="1" applyFont="1" applyFill="1" applyBorder="1"/>
    <xf numFmtId="0" fontId="43" fillId="29" borderId="36" xfId="0" applyFont="1" applyFill="1" applyBorder="1"/>
    <xf numFmtId="4" fontId="43" fillId="29" borderId="36" xfId="0" applyNumberFormat="1" applyFont="1" applyFill="1" applyBorder="1"/>
    <xf numFmtId="0" fontId="9" fillId="9" borderId="55" xfId="1" applyNumberFormat="1" applyFont="1" applyFill="1" applyBorder="1" applyAlignment="1">
      <alignment horizontal="center" vertical="justify"/>
    </xf>
    <xf numFmtId="4" fontId="32" fillId="62" borderId="26" xfId="0" applyNumberFormat="1" applyFont="1" applyFill="1" applyBorder="1" applyAlignment="1">
      <alignment vertical="center"/>
    </xf>
    <xf numFmtId="4" fontId="32" fillId="62" borderId="0" xfId="0" applyNumberFormat="1" applyFont="1" applyFill="1" applyBorder="1" applyAlignment="1">
      <alignment vertical="center"/>
    </xf>
    <xf numFmtId="4" fontId="32" fillId="64" borderId="26" xfId="0" applyNumberFormat="1" applyFont="1" applyFill="1" applyBorder="1" applyAlignment="1">
      <alignment vertical="center" wrapText="1"/>
    </xf>
    <xf numFmtId="49" fontId="3" fillId="84" borderId="3" xfId="3" applyNumberFormat="1" applyFont="1" applyFill="1" applyBorder="1" applyAlignment="1">
      <alignment vertical="center" wrapText="1"/>
    </xf>
    <xf numFmtId="4" fontId="19" fillId="10" borderId="80" xfId="0" applyNumberFormat="1" applyFont="1" applyFill="1" applyBorder="1" applyAlignment="1">
      <alignment horizontal="right" vertical="center" wrapText="1"/>
    </xf>
    <xf numFmtId="49" fontId="3" fillId="58" borderId="56" xfId="3" applyNumberFormat="1" applyFont="1" applyFill="1" applyBorder="1" applyAlignment="1">
      <alignment horizontal="left" vertical="center" wrapText="1"/>
    </xf>
    <xf numFmtId="49" fontId="3" fillId="58" borderId="56" xfId="3" applyNumberFormat="1" applyFont="1" applyFill="1" applyBorder="1" applyAlignment="1">
      <alignment horizontal="left" vertical="center"/>
    </xf>
    <xf numFmtId="4" fontId="3" fillId="59" borderId="56" xfId="0" applyNumberFormat="1" applyFont="1" applyFill="1" applyBorder="1" applyAlignment="1">
      <alignment horizontal="right" vertical="center"/>
    </xf>
    <xf numFmtId="0" fontId="42" fillId="85" borderId="80" xfId="0" applyFont="1" applyFill="1" applyBorder="1" applyAlignment="1">
      <alignment horizontal="center" vertical="center"/>
    </xf>
    <xf numFmtId="0" fontId="45" fillId="0" borderId="0" xfId="0" applyFont="1" applyAlignment="1">
      <alignment horizontal="center" vertical="center"/>
    </xf>
    <xf numFmtId="4" fontId="15" fillId="0" borderId="0" xfId="0" applyNumberFormat="1" applyFont="1"/>
    <xf numFmtId="49" fontId="3" fillId="10" borderId="55" xfId="3" applyNumberFormat="1" applyFont="1" applyFill="1" applyBorder="1" applyAlignment="1">
      <alignment horizontal="left" vertical="center" wrapText="1"/>
    </xf>
    <xf numFmtId="2" fontId="3" fillId="10" borderId="55" xfId="3" applyNumberFormat="1" applyFont="1" applyFill="1" applyBorder="1" applyAlignment="1">
      <alignment horizontal="left" vertical="center" wrapText="1"/>
    </xf>
    <xf numFmtId="4" fontId="19" fillId="10" borderId="55" xfId="0" applyNumberFormat="1" applyFont="1" applyFill="1" applyBorder="1" applyAlignment="1">
      <alignment horizontal="right" vertical="center" wrapText="1"/>
    </xf>
    <xf numFmtId="0" fontId="0" fillId="0" borderId="0" xfId="0" applyAlignment="1">
      <alignment horizontal="center" vertical="center"/>
    </xf>
    <xf numFmtId="0" fontId="19" fillId="10" borderId="10" xfId="0" applyFont="1" applyFill="1" applyBorder="1" applyAlignment="1">
      <alignment horizontal="left" vertical="center" wrapText="1"/>
    </xf>
    <xf numFmtId="0" fontId="19" fillId="10" borderId="55" xfId="0" applyFont="1" applyFill="1" applyBorder="1" applyAlignment="1">
      <alignment horizontal="left" vertical="center" wrapText="1"/>
    </xf>
    <xf numFmtId="0" fontId="3" fillId="10" borderId="55" xfId="2" applyFont="1" applyFill="1" applyBorder="1" applyAlignment="1">
      <alignment horizontal="left" vertical="center" wrapText="1"/>
    </xf>
    <xf numFmtId="0" fontId="11" fillId="0" borderId="80" xfId="0" applyFont="1" applyFill="1" applyBorder="1" applyAlignment="1">
      <alignment vertical="center"/>
    </xf>
    <xf numFmtId="49" fontId="3" fillId="52" borderId="10" xfId="3" applyNumberFormat="1" applyFont="1" applyFill="1" applyBorder="1" applyAlignment="1">
      <alignment vertical="center"/>
    </xf>
    <xf numFmtId="4" fontId="32" fillId="52" borderId="10" xfId="0" applyNumberFormat="1" applyFont="1" applyFill="1" applyBorder="1" applyAlignment="1">
      <alignment horizontal="right" vertical="center"/>
    </xf>
    <xf numFmtId="49" fontId="3" fillId="52" borderId="80" xfId="3" applyNumberFormat="1" applyFont="1" applyFill="1" applyBorder="1" applyAlignment="1">
      <alignment vertical="center"/>
    </xf>
    <xf numFmtId="2" fontId="32" fillId="52" borderId="80" xfId="0" applyNumberFormat="1" applyFont="1" applyFill="1" applyBorder="1" applyAlignment="1">
      <alignment horizontal="left" vertical="center" wrapText="1"/>
    </xf>
    <xf numFmtId="4" fontId="32" fillId="52" borderId="80" xfId="0" applyNumberFormat="1" applyFont="1" applyFill="1" applyBorder="1" applyAlignment="1">
      <alignment horizontal="right" vertical="center"/>
    </xf>
    <xf numFmtId="165" fontId="44" fillId="83" borderId="89" xfId="1" applyFont="1" applyFill="1" applyBorder="1" applyAlignment="1">
      <alignment horizontal="center" vertical="center"/>
    </xf>
    <xf numFmtId="0" fontId="4" fillId="5" borderId="3" xfId="5" applyFont="1" applyFill="1" applyBorder="1" applyAlignment="1">
      <alignment horizontal="center" vertical="center" wrapText="1"/>
    </xf>
    <xf numFmtId="0" fontId="19" fillId="12" borderId="79" xfId="0" applyNumberFormat="1" applyFont="1" applyFill="1" applyBorder="1" applyAlignment="1">
      <alignment vertical="center" wrapText="1"/>
    </xf>
    <xf numFmtId="14" fontId="19" fillId="12" borderId="10" xfId="0" applyNumberFormat="1" applyFont="1" applyFill="1" applyBorder="1" applyAlignment="1">
      <alignment vertical="center" wrapText="1"/>
    </xf>
    <xf numFmtId="167" fontId="3" fillId="13" borderId="10" xfId="5" applyNumberFormat="1" applyFont="1" applyFill="1" applyBorder="1" applyAlignment="1">
      <alignment horizontal="center" vertical="center" wrapText="1"/>
    </xf>
    <xf numFmtId="0" fontId="19" fillId="12" borderId="55" xfId="0" applyNumberFormat="1" applyFont="1" applyFill="1" applyBorder="1" applyAlignment="1">
      <alignment vertical="center" wrapText="1"/>
    </xf>
    <xf numFmtId="0" fontId="19" fillId="12" borderId="55" xfId="0" applyFont="1" applyFill="1" applyBorder="1" applyAlignment="1">
      <alignment horizontal="center" vertical="center" wrapText="1"/>
    </xf>
    <xf numFmtId="0" fontId="0" fillId="10" borderId="55" xfId="0" applyFill="1" applyBorder="1" applyAlignment="1">
      <alignment horizontal="center" vertical="center"/>
    </xf>
    <xf numFmtId="4" fontId="19" fillId="39" borderId="55" xfId="0" applyNumberFormat="1" applyFont="1" applyFill="1" applyBorder="1" applyAlignment="1">
      <alignment horizontal="right" vertical="center"/>
    </xf>
    <xf numFmtId="4" fontId="19" fillId="39" borderId="27" xfId="0" applyNumberFormat="1" applyFont="1" applyFill="1" applyBorder="1" applyAlignment="1">
      <alignment horizontal="right" vertical="center"/>
    </xf>
    <xf numFmtId="167" fontId="3" fillId="13" borderId="80" xfId="5" applyNumberFormat="1" applyFont="1" applyFill="1" applyBorder="1" applyAlignment="1">
      <alignment horizontal="center" vertical="center" wrapText="1"/>
    </xf>
    <xf numFmtId="14" fontId="19" fillId="12" borderId="80" xfId="0" applyNumberFormat="1" applyFont="1" applyFill="1" applyBorder="1" applyAlignment="1">
      <alignment vertical="center" wrapText="1"/>
    </xf>
    <xf numFmtId="0" fontId="19" fillId="12" borderId="80" xfId="0" applyFont="1" applyFill="1" applyBorder="1" applyAlignment="1">
      <alignment vertical="center"/>
    </xf>
    <xf numFmtId="4" fontId="19" fillId="31" borderId="80" xfId="0" applyNumberFormat="1" applyFont="1" applyFill="1" applyBorder="1" applyAlignment="1">
      <alignment vertical="center"/>
    </xf>
    <xf numFmtId="14" fontId="19" fillId="12" borderId="80" xfId="0" applyNumberFormat="1" applyFont="1" applyFill="1" applyBorder="1" applyAlignment="1">
      <alignment vertical="center"/>
    </xf>
    <xf numFmtId="0" fontId="19" fillId="31" borderId="80" xfId="0" applyFont="1" applyFill="1" applyBorder="1" applyAlignment="1">
      <alignment horizontal="center" vertical="center" wrapText="1"/>
    </xf>
    <xf numFmtId="0" fontId="3" fillId="68" borderId="55" xfId="2" applyFont="1" applyFill="1" applyBorder="1" applyAlignment="1">
      <alignment horizontal="left" vertical="center" wrapText="1"/>
    </xf>
    <xf numFmtId="4" fontId="19" fillId="68" borderId="55" xfId="0" applyNumberFormat="1" applyFont="1" applyFill="1" applyBorder="1" applyAlignment="1">
      <alignment horizontal="right" vertical="center"/>
    </xf>
    <xf numFmtId="0" fontId="3" fillId="68" borderId="56" xfId="2" applyFont="1" applyFill="1" applyBorder="1" applyAlignment="1">
      <alignment horizontal="left" vertical="center" wrapText="1"/>
    </xf>
    <xf numFmtId="49" fontId="3" fillId="68" borderId="56" xfId="3" applyNumberFormat="1" applyFont="1" applyFill="1" applyBorder="1" applyAlignment="1">
      <alignment horizontal="justify" vertical="center"/>
    </xf>
    <xf numFmtId="4" fontId="19" fillId="68" borderId="56" xfId="0" applyNumberFormat="1" applyFont="1" applyFill="1" applyBorder="1" applyAlignment="1">
      <alignment horizontal="right" vertical="center"/>
    </xf>
    <xf numFmtId="0" fontId="0" fillId="0" borderId="80" xfId="0" applyBorder="1"/>
    <xf numFmtId="0" fontId="19" fillId="0" borderId="80" xfId="0" applyFont="1" applyBorder="1"/>
    <xf numFmtId="0" fontId="4" fillId="5" borderId="29" xfId="5" applyFont="1" applyFill="1" applyBorder="1" applyAlignment="1">
      <alignment horizontal="center" vertical="center" wrapText="1"/>
    </xf>
    <xf numFmtId="4" fontId="19" fillId="10" borderId="92" xfId="0" applyNumberFormat="1" applyFont="1" applyFill="1" applyBorder="1" applyAlignment="1">
      <alignment horizontal="right" vertical="center"/>
    </xf>
    <xf numFmtId="4" fontId="19" fillId="10" borderId="93" xfId="0" applyNumberFormat="1" applyFont="1" applyFill="1" applyBorder="1" applyAlignment="1">
      <alignment horizontal="right" vertical="center"/>
    </xf>
    <xf numFmtId="4" fontId="39" fillId="29" borderId="29" xfId="0" applyNumberFormat="1" applyFont="1" applyFill="1" applyBorder="1" applyAlignment="1">
      <alignment horizontal="right" vertical="center"/>
    </xf>
    <xf numFmtId="4" fontId="19" fillId="10" borderId="90" xfId="0" applyNumberFormat="1" applyFont="1" applyFill="1" applyBorder="1" applyAlignment="1">
      <alignment horizontal="right" vertical="center"/>
    </xf>
    <xf numFmtId="4" fontId="34" fillId="29" borderId="29" xfId="0" applyNumberFormat="1" applyFont="1" applyFill="1" applyBorder="1" applyAlignment="1">
      <alignment horizontal="right" vertical="center"/>
    </xf>
    <xf numFmtId="4" fontId="19" fillId="10" borderId="87" xfId="0" applyNumberFormat="1" applyFont="1" applyFill="1" applyBorder="1" applyAlignment="1">
      <alignment horizontal="right" vertical="center"/>
    </xf>
    <xf numFmtId="4" fontId="34" fillId="29" borderId="37" xfId="0" applyNumberFormat="1" applyFont="1" applyFill="1" applyBorder="1"/>
    <xf numFmtId="4" fontId="19" fillId="10" borderId="91" xfId="0" applyNumberFormat="1" applyFont="1" applyFill="1" applyBorder="1" applyAlignment="1">
      <alignment horizontal="right" vertical="center"/>
    </xf>
    <xf numFmtId="4" fontId="34" fillId="10" borderId="87" xfId="0" applyNumberFormat="1" applyFont="1" applyFill="1" applyBorder="1" applyAlignment="1">
      <alignment horizontal="right" vertical="center"/>
    </xf>
    <xf numFmtId="0" fontId="0" fillId="29" borderId="29" xfId="0" applyFill="1" applyBorder="1"/>
    <xf numFmtId="4" fontId="34" fillId="10" borderId="93" xfId="0" applyNumberFormat="1" applyFont="1" applyFill="1" applyBorder="1" applyAlignment="1">
      <alignment vertical="center"/>
    </xf>
    <xf numFmtId="4" fontId="15" fillId="29" borderId="29" xfId="0" applyNumberFormat="1" applyFont="1" applyFill="1" applyBorder="1" applyAlignment="1">
      <alignment vertical="center"/>
    </xf>
    <xf numFmtId="4" fontId="34" fillId="10" borderId="94" xfId="0" applyNumberFormat="1" applyFont="1" applyFill="1" applyBorder="1" applyAlignment="1">
      <alignment vertical="center"/>
    </xf>
    <xf numFmtId="4" fontId="34" fillId="29" borderId="29" xfId="0" applyNumberFormat="1" applyFont="1" applyFill="1" applyBorder="1"/>
    <xf numFmtId="4" fontId="34" fillId="10" borderId="29" xfId="0" applyNumberFormat="1" applyFont="1" applyFill="1" applyBorder="1" applyAlignment="1">
      <alignment vertical="center"/>
    </xf>
    <xf numFmtId="4" fontId="34" fillId="10" borderId="88" xfId="0" applyNumberFormat="1" applyFont="1" applyFill="1" applyBorder="1" applyAlignment="1">
      <alignment vertical="center"/>
    </xf>
    <xf numFmtId="4" fontId="34" fillId="10" borderId="90" xfId="0" applyNumberFormat="1" applyFont="1" applyFill="1" applyBorder="1" applyAlignment="1">
      <alignment vertical="center"/>
    </xf>
    <xf numFmtId="4" fontId="34" fillId="29" borderId="29" xfId="0" applyNumberFormat="1" applyFont="1" applyFill="1" applyBorder="1" applyAlignment="1">
      <alignment vertical="center"/>
    </xf>
    <xf numFmtId="4" fontId="34" fillId="10" borderId="91" xfId="0" applyNumberFormat="1" applyFont="1" applyFill="1" applyBorder="1" applyAlignment="1">
      <alignment vertical="center"/>
    </xf>
    <xf numFmtId="4" fontId="34" fillId="10" borderId="87" xfId="0" applyNumberFormat="1" applyFont="1" applyFill="1" applyBorder="1" applyAlignment="1">
      <alignment vertical="center"/>
    </xf>
    <xf numFmtId="4" fontId="34" fillId="10" borderId="83" xfId="0" applyNumberFormat="1" applyFont="1" applyFill="1" applyBorder="1" applyAlignment="1">
      <alignment vertical="center"/>
    </xf>
    <xf numFmtId="4" fontId="19" fillId="29" borderId="69" xfId="0" applyNumberFormat="1" applyFont="1" applyFill="1" applyBorder="1" applyAlignment="1">
      <alignment horizontal="right" vertical="center"/>
    </xf>
    <xf numFmtId="0" fontId="7" fillId="0" borderId="80" xfId="6" applyFont="1" applyBorder="1" applyAlignment="1">
      <alignment horizontal="center" vertical="center" wrapText="1"/>
    </xf>
    <xf numFmtId="0" fontId="19" fillId="29" borderId="80" xfId="0" applyFont="1" applyFill="1" applyBorder="1" applyAlignment="1">
      <alignment horizontal="center" vertical="center" wrapText="1"/>
    </xf>
    <xf numFmtId="0" fontId="0" fillId="29" borderId="80" xfId="0" applyFill="1" applyBorder="1" applyAlignment="1">
      <alignment horizontal="center" vertical="center" wrapText="1"/>
    </xf>
    <xf numFmtId="0" fontId="0" fillId="47" borderId="80" xfId="0" applyFill="1" applyBorder="1" applyAlignment="1">
      <alignment horizontal="center" vertical="center" wrapText="1"/>
    </xf>
    <xf numFmtId="0" fontId="0" fillId="56" borderId="80" xfId="0" applyFill="1" applyBorder="1" applyAlignment="1">
      <alignment horizontal="center" vertical="center" wrapText="1"/>
    </xf>
    <xf numFmtId="0" fontId="19" fillId="56" borderId="80" xfId="0" applyFont="1" applyFill="1" applyBorder="1" applyAlignment="1">
      <alignment horizontal="center" vertical="center" wrapText="1"/>
    </xf>
    <xf numFmtId="0" fontId="0" fillId="68" borderId="80" xfId="0" applyFill="1" applyBorder="1" applyAlignment="1">
      <alignment horizontal="center" vertical="center" wrapText="1"/>
    </xf>
    <xf numFmtId="0" fontId="0" fillId="87" borderId="55" xfId="0" applyFill="1" applyBorder="1" applyAlignment="1">
      <alignment horizontal="center" vertical="center" wrapText="1"/>
    </xf>
    <xf numFmtId="0" fontId="19" fillId="86" borderId="80" xfId="0" applyFont="1" applyFill="1" applyBorder="1" applyAlignment="1">
      <alignment horizontal="center" vertical="center"/>
    </xf>
    <xf numFmtId="0" fontId="0" fillId="86" borderId="80" xfId="0" applyFill="1" applyBorder="1" applyAlignment="1">
      <alignment horizontal="center" vertical="center"/>
    </xf>
    <xf numFmtId="165" fontId="44" fillId="83" borderId="0" xfId="1" applyFont="1" applyFill="1" applyBorder="1" applyAlignment="1">
      <alignment horizontal="center" vertical="center"/>
    </xf>
    <xf numFmtId="4" fontId="11" fillId="0" borderId="80" xfId="0" applyNumberFormat="1" applyFont="1" applyFill="1" applyBorder="1" applyAlignment="1">
      <alignment horizontal="right" vertical="center" wrapText="1"/>
    </xf>
    <xf numFmtId="4" fontId="34" fillId="0" borderId="3" xfId="0" applyNumberFormat="1" applyFont="1" applyFill="1" applyBorder="1" applyAlignment="1">
      <alignment vertical="center"/>
    </xf>
    <xf numFmtId="0" fontId="23" fillId="22" borderId="6" xfId="6" applyFont="1" applyFill="1" applyBorder="1" applyAlignment="1">
      <alignment horizontal="center" vertical="top" wrapText="1"/>
    </xf>
    <xf numFmtId="0" fontId="23" fillId="22" borderId="7" xfId="6" applyFont="1" applyFill="1" applyBorder="1" applyAlignment="1">
      <alignment horizontal="center" vertical="top" wrapText="1"/>
    </xf>
    <xf numFmtId="0" fontId="23" fillId="22" borderId="7" xfId="6" applyFont="1" applyFill="1" applyBorder="1" applyAlignment="1">
      <alignment horizontal="left" vertical="top" wrapText="1"/>
    </xf>
    <xf numFmtId="0" fontId="23" fillId="22" borderId="8" xfId="6" applyFont="1" applyFill="1" applyBorder="1" applyAlignment="1">
      <alignment horizontal="center" vertical="top" wrapText="1"/>
    </xf>
    <xf numFmtId="0" fontId="16" fillId="0" borderId="0" xfId="6" applyFont="1" applyBorder="1" applyAlignment="1">
      <alignment horizontal="center" wrapText="1"/>
    </xf>
    <xf numFmtId="0" fontId="16" fillId="0" borderId="0" xfId="6" applyFont="1" applyBorder="1" applyAlignment="1">
      <alignment horizontal="left" wrapText="1"/>
    </xf>
    <xf numFmtId="0" fontId="16" fillId="0" borderId="11" xfId="6" applyFont="1" applyBorder="1" applyAlignment="1">
      <alignment horizontal="center"/>
    </xf>
    <xf numFmtId="0" fontId="16" fillId="0" borderId="11" xfId="6" applyFont="1" applyBorder="1" applyAlignment="1">
      <alignment horizontal="left"/>
    </xf>
    <xf numFmtId="0" fontId="17" fillId="14" borderId="0" xfId="5" applyFont="1" applyFill="1" applyBorder="1" applyAlignment="1">
      <alignment horizontal="left" vertical="center" wrapText="1"/>
    </xf>
    <xf numFmtId="0" fontId="17" fillId="14" borderId="0" xfId="5" applyFont="1" applyFill="1" applyBorder="1" applyAlignment="1">
      <alignment horizontal="center" vertical="center" wrapText="1"/>
    </xf>
    <xf numFmtId="0" fontId="4" fillId="16" borderId="0" xfId="5" applyFont="1" applyFill="1" applyBorder="1" applyAlignment="1">
      <alignment horizontal="left" vertical="center"/>
    </xf>
    <xf numFmtId="0" fontId="4" fillId="16" borderId="0" xfId="5" applyFont="1" applyFill="1" applyBorder="1" applyAlignment="1">
      <alignment horizontal="center" vertical="center"/>
    </xf>
    <xf numFmtId="0" fontId="27" fillId="33" borderId="2" xfId="6" applyFont="1" applyFill="1" applyBorder="1" applyAlignment="1">
      <alignment horizontal="center" vertical="center" wrapText="1"/>
    </xf>
    <xf numFmtId="0" fontId="27" fillId="33" borderId="3" xfId="6" applyFont="1" applyFill="1" applyBorder="1" applyAlignment="1">
      <alignment horizontal="center" vertical="center" wrapText="1"/>
    </xf>
    <xf numFmtId="0" fontId="27" fillId="33" borderId="4" xfId="6" applyFont="1" applyFill="1" applyBorder="1" applyAlignment="1">
      <alignment horizontal="center" vertical="center" wrapText="1"/>
    </xf>
    <xf numFmtId="0" fontId="27" fillId="23" borderId="29" xfId="6" applyFont="1" applyFill="1" applyBorder="1" applyAlignment="1">
      <alignment horizontal="center" vertical="center" wrapText="1"/>
    </xf>
    <xf numFmtId="0" fontId="27" fillId="23" borderId="30" xfId="6" applyFont="1" applyFill="1" applyBorder="1" applyAlignment="1">
      <alignment horizontal="center" vertical="center" wrapText="1"/>
    </xf>
    <xf numFmtId="0" fontId="27" fillId="23" borderId="31" xfId="6" applyFont="1" applyFill="1" applyBorder="1" applyAlignment="1">
      <alignment horizontal="center" vertical="center" wrapText="1"/>
    </xf>
    <xf numFmtId="0" fontId="23" fillId="22" borderId="18" xfId="6" applyFont="1" applyFill="1" applyBorder="1" applyAlignment="1">
      <alignment horizontal="center" vertical="top" wrapText="1"/>
    </xf>
    <xf numFmtId="0" fontId="23" fillId="22" borderId="18" xfId="6" applyFont="1" applyFill="1" applyBorder="1" applyAlignment="1">
      <alignment horizontal="left" vertical="top" wrapText="1"/>
    </xf>
    <xf numFmtId="172" fontId="29" fillId="26" borderId="18" xfId="8" applyNumberFormat="1" applyFont="1" applyFill="1" applyBorder="1" applyAlignment="1" applyProtection="1">
      <alignment horizontal="center" vertical="top" wrapText="1"/>
    </xf>
    <xf numFmtId="172" fontId="29" fillId="26" borderId="18" xfId="8" applyNumberFormat="1" applyFont="1" applyFill="1" applyBorder="1" applyAlignment="1" applyProtection="1">
      <alignment horizontal="left" vertical="top" wrapText="1"/>
    </xf>
    <xf numFmtId="0" fontId="40" fillId="0" borderId="0" xfId="0" applyFont="1" applyAlignment="1">
      <alignment horizontal="center" wrapText="1"/>
    </xf>
    <xf numFmtId="0" fontId="27" fillId="23" borderId="2" xfId="6" applyFont="1" applyFill="1" applyBorder="1" applyAlignment="1">
      <alignment horizontal="center" vertical="center" wrapText="1"/>
    </xf>
    <xf numFmtId="0" fontId="27" fillId="23" borderId="3" xfId="6" applyFont="1" applyFill="1" applyBorder="1" applyAlignment="1">
      <alignment horizontal="center" vertical="center" wrapText="1"/>
    </xf>
    <xf numFmtId="0" fontId="27" fillId="23" borderId="4" xfId="6" applyFont="1" applyFill="1" applyBorder="1" applyAlignment="1">
      <alignment horizontal="center" vertical="center" wrapText="1"/>
    </xf>
    <xf numFmtId="0" fontId="28" fillId="28" borderId="29" xfId="6" applyFont="1" applyFill="1" applyBorder="1" applyAlignment="1">
      <alignment horizontal="center" vertical="center" wrapText="1"/>
    </xf>
    <xf numFmtId="0" fontId="28" fillId="28" borderId="30" xfId="6" applyFont="1" applyFill="1" applyBorder="1" applyAlignment="1">
      <alignment horizontal="center" vertical="center" wrapText="1"/>
    </xf>
    <xf numFmtId="0" fontId="28" fillId="28" borderId="31" xfId="6" applyFont="1" applyFill="1" applyBorder="1" applyAlignment="1">
      <alignment horizontal="center" vertical="center" wrapText="1"/>
    </xf>
    <xf numFmtId="0" fontId="25" fillId="22" borderId="18" xfId="6" applyFont="1" applyFill="1" applyBorder="1" applyAlignment="1">
      <alignment horizontal="center" vertical="top" wrapText="1"/>
    </xf>
    <xf numFmtId="0" fontId="25" fillId="22" borderId="18" xfId="6" applyFont="1" applyFill="1" applyBorder="1" applyAlignment="1">
      <alignment horizontal="left" vertical="top" wrapText="1"/>
    </xf>
    <xf numFmtId="0" fontId="26" fillId="29" borderId="55" xfId="0" applyFont="1" applyFill="1" applyBorder="1" applyAlignment="1">
      <alignment horizontal="center" vertical="center" wrapText="1"/>
    </xf>
    <xf numFmtId="0" fontId="26" fillId="29" borderId="10" xfId="0" applyFont="1" applyFill="1" applyBorder="1" applyAlignment="1">
      <alignment horizontal="center" vertical="center" wrapText="1"/>
    </xf>
    <xf numFmtId="0" fontId="26" fillId="29" borderId="26" xfId="0" applyFont="1" applyFill="1" applyBorder="1" applyAlignment="1">
      <alignment horizontal="center" vertical="center" wrapText="1"/>
    </xf>
    <xf numFmtId="0" fontId="0" fillId="87" borderId="55" xfId="0" applyFill="1" applyBorder="1" applyAlignment="1">
      <alignment horizontal="center" vertical="center" wrapText="1"/>
    </xf>
    <xf numFmtId="0" fontId="0" fillId="87" borderId="10" xfId="0" applyFill="1" applyBorder="1" applyAlignment="1">
      <alignment horizontal="center" vertical="center" wrapText="1"/>
    </xf>
    <xf numFmtId="0" fontId="0" fillId="87" borderId="26" xfId="0" applyFill="1" applyBorder="1" applyAlignment="1">
      <alignment horizontal="center" vertical="center" wrapText="1"/>
    </xf>
    <xf numFmtId="0" fontId="34" fillId="0" borderId="29" xfId="0" applyFont="1" applyBorder="1" applyAlignment="1">
      <alignment horizontal="center"/>
    </xf>
    <xf numFmtId="0" fontId="34" fillId="0" borderId="31" xfId="0" applyFont="1" applyBorder="1" applyAlignment="1">
      <alignment horizontal="center"/>
    </xf>
    <xf numFmtId="0" fontId="4" fillId="5" borderId="34" xfId="5" applyFont="1" applyFill="1" applyBorder="1" applyAlignment="1">
      <alignment horizontal="center" vertical="center" wrapText="1"/>
    </xf>
    <xf numFmtId="0" fontId="4" fillId="5" borderId="35" xfId="5" applyFont="1" applyFill="1" applyBorder="1" applyAlignment="1">
      <alignment horizontal="center" vertical="center" wrapText="1"/>
    </xf>
    <xf numFmtId="0" fontId="4" fillId="5" borderId="3" xfId="5" applyFont="1" applyFill="1" applyBorder="1" applyAlignment="1">
      <alignment horizontal="center" vertical="center" wrapText="1"/>
    </xf>
    <xf numFmtId="0" fontId="7" fillId="6" borderId="3" xfId="6" applyFont="1" applyFill="1" applyBorder="1" applyAlignment="1">
      <alignment horizontal="center" vertical="center" wrapText="1"/>
    </xf>
    <xf numFmtId="0" fontId="7" fillId="6" borderId="4" xfId="6" applyFont="1" applyFill="1" applyBorder="1" applyAlignment="1">
      <alignment horizontal="center" vertical="center" wrapText="1"/>
    </xf>
    <xf numFmtId="4" fontId="32" fillId="64" borderId="55" xfId="0" applyNumberFormat="1" applyFont="1" applyFill="1" applyBorder="1" applyAlignment="1">
      <alignment horizontal="right" vertical="center" wrapText="1"/>
    </xf>
    <xf numFmtId="4" fontId="32" fillId="64" borderId="10" xfId="0" applyNumberFormat="1" applyFont="1" applyFill="1" applyBorder="1" applyAlignment="1">
      <alignment horizontal="right" vertical="center" wrapText="1"/>
    </xf>
    <xf numFmtId="4" fontId="32" fillId="64" borderId="26" xfId="0" applyNumberFormat="1" applyFont="1" applyFill="1" applyBorder="1" applyAlignment="1">
      <alignment horizontal="right" vertical="center"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165" fontId="44" fillId="83" borderId="0" xfId="1" applyFont="1" applyFill="1" applyBorder="1" applyAlignment="1">
      <alignment horizontal="center" vertical="center"/>
    </xf>
    <xf numFmtId="49" fontId="9" fillId="8" borderId="38" xfId="4" applyNumberFormat="1" applyFont="1" applyFill="1" applyBorder="1" applyAlignment="1">
      <alignment horizontal="center" vertical="center" wrapText="1"/>
    </xf>
    <xf numFmtId="49" fontId="9" fillId="8" borderId="10" xfId="4" applyNumberFormat="1" applyFont="1" applyFill="1" applyBorder="1" applyAlignment="1">
      <alignment horizontal="center" vertical="center" wrapText="1"/>
    </xf>
    <xf numFmtId="4" fontId="9" fillId="9" borderId="38" xfId="0" applyNumberFormat="1" applyFont="1" applyFill="1" applyBorder="1" applyAlignment="1">
      <alignment horizontal="center" vertical="justify"/>
    </xf>
    <xf numFmtId="4" fontId="9" fillId="9" borderId="10" xfId="0" applyNumberFormat="1" applyFont="1" applyFill="1" applyBorder="1" applyAlignment="1">
      <alignment horizontal="center" vertical="justify"/>
    </xf>
    <xf numFmtId="4" fontId="9" fillId="9" borderId="39" xfId="0" applyNumberFormat="1" applyFont="1" applyFill="1" applyBorder="1" applyAlignment="1">
      <alignment horizontal="center" vertical="justify"/>
    </xf>
    <xf numFmtId="4" fontId="9" fillId="9" borderId="40" xfId="0" applyNumberFormat="1" applyFont="1" applyFill="1" applyBorder="1" applyAlignment="1">
      <alignment horizontal="center" vertical="justify"/>
    </xf>
    <xf numFmtId="4" fontId="9" fillId="9" borderId="41" xfId="0" applyNumberFormat="1" applyFont="1" applyFill="1" applyBorder="1" applyAlignment="1">
      <alignment horizontal="center" vertical="justify"/>
    </xf>
    <xf numFmtId="49" fontId="9" fillId="7" borderId="38" xfId="4" applyNumberFormat="1" applyFont="1" applyFill="1" applyBorder="1" applyAlignment="1">
      <alignment horizontal="center" vertical="center"/>
    </xf>
    <xf numFmtId="49" fontId="9" fillId="7" borderId="10" xfId="4" applyNumberFormat="1" applyFont="1" applyFill="1" applyBorder="1" applyAlignment="1">
      <alignment horizontal="center" vertical="center"/>
    </xf>
    <xf numFmtId="0" fontId="11" fillId="0" borderId="83" xfId="0" applyFont="1" applyFill="1" applyBorder="1" applyAlignment="1">
      <alignment horizontal="center" vertical="center"/>
    </xf>
    <xf numFmtId="0" fontId="11" fillId="0" borderId="58" xfId="0" applyFont="1" applyFill="1" applyBorder="1" applyAlignment="1">
      <alignment horizontal="center" vertical="center"/>
    </xf>
    <xf numFmtId="0" fontId="11" fillId="0" borderId="52" xfId="0" applyFont="1" applyFill="1" applyBorder="1" applyAlignment="1">
      <alignment horizontal="center" vertical="center"/>
    </xf>
    <xf numFmtId="0" fontId="11" fillId="0" borderId="83" xfId="0" applyFont="1" applyBorder="1" applyAlignment="1">
      <alignment horizontal="center" vertical="center"/>
    </xf>
    <xf numFmtId="0" fontId="11" fillId="0" borderId="58" xfId="0" applyFont="1" applyBorder="1" applyAlignment="1">
      <alignment horizontal="center" vertical="center"/>
    </xf>
    <xf numFmtId="0" fontId="11" fillId="0" borderId="52" xfId="0" applyFont="1" applyBorder="1" applyAlignment="1">
      <alignment horizontal="center" vertical="center"/>
    </xf>
    <xf numFmtId="4" fontId="11" fillId="0" borderId="95" xfId="0" applyNumberFormat="1" applyFont="1" applyFill="1" applyBorder="1" applyAlignment="1">
      <alignment horizontal="right" vertical="center" wrapText="1"/>
    </xf>
    <xf numFmtId="4" fontId="11" fillId="0" borderId="10" xfId="0" applyNumberFormat="1" applyFont="1" applyFill="1" applyBorder="1" applyAlignment="1">
      <alignment horizontal="right" vertical="center" wrapText="1"/>
    </xf>
    <xf numFmtId="4" fontId="11" fillId="0" borderId="26" xfId="0" applyNumberFormat="1" applyFont="1" applyFill="1" applyBorder="1" applyAlignment="1">
      <alignment horizontal="right" vertical="center" wrapText="1"/>
    </xf>
    <xf numFmtId="0" fontId="41" fillId="0" borderId="80" xfId="0" applyFont="1" applyBorder="1" applyAlignment="1">
      <alignment horizontal="center"/>
    </xf>
  </cellXfs>
  <cellStyles count="14">
    <cellStyle name="Énfasis1" xfId="3" builtinId="29"/>
    <cellStyle name="Énfasis6" xfId="4" builtinId="49"/>
    <cellStyle name="Millares" xfId="1" builtinId="3"/>
    <cellStyle name="Millares 2" xfId="7"/>
    <cellStyle name="Millares 2 2" xfId="10"/>
    <cellStyle name="Millares 2 3" xfId="13"/>
    <cellStyle name="Millares 3" xfId="12"/>
    <cellStyle name="Millares 4" xfId="9"/>
    <cellStyle name="Moneda" xfId="11" builtinId="4"/>
    <cellStyle name="Moneda 2" xfId="8"/>
    <cellStyle name="Normal" xfId="0" builtinId="0"/>
    <cellStyle name="Normal 2" xfId="6"/>
    <cellStyle name="Normal 2 2" xfId="5"/>
    <cellStyle name="Notas" xfId="2" builtinId="10"/>
  </cellStyles>
  <dxfs count="0"/>
  <tableStyles count="0" defaultTableStyle="TableStyleMedium2" defaultPivotStyle="PivotStyleLight16"/>
  <colors>
    <mruColors>
      <color rgb="FFFFD9FF"/>
      <color rgb="FF61D6FF"/>
      <color rgb="FFFF99FF"/>
      <color rgb="FFFF3300"/>
      <color rgb="FFDBE2B8"/>
      <color rgb="FFFFCC99"/>
      <color rgb="FF66FFCC"/>
      <color rgb="FFC6D886"/>
      <color rgb="FF99CCFF"/>
      <color rgb="FF66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0"/>
  <sheetViews>
    <sheetView view="pageBreakPreview" zoomScale="70" zoomScaleNormal="70" zoomScaleSheetLayoutView="70" workbookViewId="0">
      <pane ySplit="5" topLeftCell="A234" activePane="bottomLeft" state="frozenSplit"/>
      <selection pane="bottomLeft" activeCell="H237" sqref="H237"/>
    </sheetView>
  </sheetViews>
  <sheetFormatPr baseColWidth="10" defaultRowHeight="15" x14ac:dyDescent="0.25"/>
  <cols>
    <col min="1" max="1" width="19.7109375" style="998" customWidth="1"/>
    <col min="2" max="2" width="27" style="998" customWidth="1"/>
    <col min="3" max="3" width="20" style="998" customWidth="1"/>
    <col min="4" max="4" width="20.5703125" style="22" customWidth="1"/>
    <col min="5" max="5" width="22.140625" style="22" customWidth="1"/>
    <col min="6" max="6" width="30.5703125" style="998" customWidth="1"/>
    <col min="7" max="7" width="17.85546875" style="998" customWidth="1"/>
    <col min="8" max="8" width="18.42578125" style="998" customWidth="1"/>
    <col min="9" max="9" width="15" style="998" customWidth="1"/>
    <col min="10" max="10" width="16" style="998" customWidth="1"/>
    <col min="11" max="11" width="15.42578125" style="998" customWidth="1"/>
    <col min="12" max="12" width="16" style="998" customWidth="1"/>
    <col min="13" max="13" width="18.85546875" style="998" customWidth="1"/>
    <col min="14" max="14" width="16.5703125" style="998" customWidth="1"/>
    <col min="15" max="15" width="18.140625" style="998" customWidth="1"/>
    <col min="16" max="16" width="19" style="998" customWidth="1"/>
    <col min="17" max="17" width="13.28515625" style="998" customWidth="1"/>
    <col min="18" max="18" width="15" style="998" bestFit="1" customWidth="1"/>
    <col min="19" max="19" width="15.7109375" style="998" customWidth="1"/>
    <col min="20" max="20" width="14.7109375" style="998" customWidth="1"/>
    <col min="21" max="21" width="15.85546875" style="998" customWidth="1"/>
    <col min="22" max="16384" width="11.42578125" style="998"/>
  </cols>
  <sheetData>
    <row r="1" spans="1:15" ht="26.25" x14ac:dyDescent="0.4">
      <c r="A1" s="1305" t="s">
        <v>56</v>
      </c>
      <c r="B1" s="1305"/>
      <c r="C1" s="1305"/>
      <c r="D1" s="1306"/>
      <c r="E1" s="1306"/>
      <c r="F1" s="1305"/>
      <c r="G1" s="1305"/>
      <c r="H1" s="1305"/>
      <c r="I1" s="1305"/>
      <c r="J1" s="1305"/>
      <c r="K1" s="1305"/>
      <c r="L1" s="1305"/>
      <c r="M1" s="1305"/>
      <c r="N1" s="1305"/>
      <c r="O1" s="1305"/>
    </row>
    <row r="2" spans="1:15" ht="27" thickBot="1" x14ac:dyDescent="0.45">
      <c r="A2" s="1307" t="s">
        <v>77</v>
      </c>
      <c r="B2" s="1307"/>
      <c r="C2" s="1307"/>
      <c r="D2" s="1308"/>
      <c r="E2" s="1308"/>
      <c r="F2" s="1307"/>
      <c r="G2" s="1307"/>
      <c r="H2" s="1307"/>
      <c r="I2" s="1307"/>
      <c r="J2" s="1307"/>
      <c r="K2" s="1307"/>
      <c r="L2" s="1307"/>
      <c r="M2" s="1307"/>
      <c r="N2" s="1307"/>
      <c r="O2" s="1307"/>
    </row>
    <row r="3" spans="1:15" ht="16.5" thickBot="1" x14ac:dyDescent="0.3">
      <c r="A3" s="5"/>
      <c r="B3" s="5"/>
      <c r="C3" s="6"/>
      <c r="D3" s="1309"/>
      <c r="E3" s="1309"/>
      <c r="F3" s="1310"/>
      <c r="G3" s="1310"/>
      <c r="H3" s="1310"/>
      <c r="I3" s="1310"/>
      <c r="J3" s="1310"/>
      <c r="K3" s="1310"/>
      <c r="L3" s="1310"/>
      <c r="M3" s="1310"/>
      <c r="N3" s="1310"/>
      <c r="O3" s="1310"/>
    </row>
    <row r="4" spans="1:15" ht="15.75" customHeight="1" x14ac:dyDescent="0.25">
      <c r="A4" s="7"/>
      <c r="B4" s="7"/>
      <c r="C4" s="8"/>
      <c r="D4" s="1311" t="s">
        <v>57</v>
      </c>
      <c r="E4" s="1311"/>
      <c r="F4" s="1312"/>
      <c r="G4" s="1312"/>
      <c r="H4" s="1312"/>
      <c r="I4" s="1312"/>
      <c r="J4" s="1312"/>
      <c r="K4" s="1312"/>
      <c r="L4" s="1312"/>
      <c r="M4" s="1312"/>
      <c r="N4" s="1312"/>
      <c r="O4" s="1312"/>
    </row>
    <row r="5" spans="1:15" ht="90.75" customHeight="1" thickBot="1" x14ac:dyDescent="0.3">
      <c r="A5" s="64" t="s">
        <v>58</v>
      </c>
      <c r="B5" s="65" t="s">
        <v>13</v>
      </c>
      <c r="C5" s="65" t="s">
        <v>59</v>
      </c>
      <c r="D5" s="65" t="s">
        <v>45</v>
      </c>
      <c r="E5" s="65" t="s">
        <v>47</v>
      </c>
      <c r="F5" s="65" t="s">
        <v>60</v>
      </c>
      <c r="G5" s="66" t="s">
        <v>61</v>
      </c>
      <c r="H5" s="65" t="s">
        <v>62</v>
      </c>
      <c r="I5" s="66" t="s">
        <v>63</v>
      </c>
      <c r="J5" s="65" t="s">
        <v>64</v>
      </c>
      <c r="K5" s="65" t="s">
        <v>1495</v>
      </c>
      <c r="L5" s="65" t="s">
        <v>847</v>
      </c>
      <c r="M5" s="66" t="s">
        <v>848</v>
      </c>
      <c r="N5" s="65" t="s">
        <v>849</v>
      </c>
      <c r="O5" s="65" t="s">
        <v>65</v>
      </c>
    </row>
    <row r="6" spans="1:15" ht="21" thickBot="1" x14ac:dyDescent="0.3">
      <c r="A6" s="1313" t="s">
        <v>115</v>
      </c>
      <c r="B6" s="1314"/>
      <c r="C6" s="1314"/>
      <c r="D6" s="1314"/>
      <c r="E6" s="1314"/>
      <c r="F6" s="1314"/>
      <c r="G6" s="1314"/>
      <c r="H6" s="1314"/>
      <c r="I6" s="1314"/>
      <c r="J6" s="1314"/>
      <c r="K6" s="1314"/>
      <c r="L6" s="1314"/>
      <c r="M6" s="1314"/>
      <c r="N6" s="1314"/>
      <c r="O6" s="1315"/>
    </row>
    <row r="7" spans="1:15" ht="63.75" x14ac:dyDescent="0.25">
      <c r="A7" s="56" t="s">
        <v>102</v>
      </c>
      <c r="B7" s="81" t="s">
        <v>118</v>
      </c>
      <c r="C7" s="176" t="s">
        <v>119</v>
      </c>
      <c r="D7" s="83" t="s">
        <v>120</v>
      </c>
      <c r="E7" s="84" t="s">
        <v>121</v>
      </c>
      <c r="F7" s="85" t="s">
        <v>122</v>
      </c>
      <c r="G7" s="86" t="s">
        <v>83</v>
      </c>
      <c r="H7" s="87">
        <v>6519.52</v>
      </c>
      <c r="I7" s="87" t="s">
        <v>123</v>
      </c>
      <c r="J7" s="87" t="s">
        <v>123</v>
      </c>
      <c r="K7" s="87" t="s">
        <v>123</v>
      </c>
      <c r="L7" s="87" t="s">
        <v>123</v>
      </c>
      <c r="M7" s="87" t="s">
        <v>123</v>
      </c>
      <c r="N7" s="87" t="s">
        <v>123</v>
      </c>
      <c r="O7" s="91">
        <f>SUM(H7:N7)</f>
        <v>6519.52</v>
      </c>
    </row>
    <row r="8" spans="1:15" ht="63.75" x14ac:dyDescent="0.25">
      <c r="A8" s="56" t="s">
        <v>102</v>
      </c>
      <c r="B8" s="81" t="s">
        <v>118</v>
      </c>
      <c r="C8" s="176" t="s">
        <v>124</v>
      </c>
      <c r="D8" s="88" t="s">
        <v>125</v>
      </c>
      <c r="E8" s="88" t="s">
        <v>126</v>
      </c>
      <c r="F8" s="89" t="s">
        <v>127</v>
      </c>
      <c r="G8" s="86" t="s">
        <v>83</v>
      </c>
      <c r="H8" s="53">
        <v>54323.59</v>
      </c>
      <c r="I8" s="87" t="s">
        <v>123</v>
      </c>
      <c r="J8" s="87" t="s">
        <v>123</v>
      </c>
      <c r="K8" s="87" t="s">
        <v>123</v>
      </c>
      <c r="L8" s="53">
        <v>41558.19</v>
      </c>
      <c r="M8" s="53">
        <v>4641.1400000000003</v>
      </c>
      <c r="N8" s="87" t="s">
        <v>123</v>
      </c>
      <c r="O8" s="87">
        <f>SUM(H8:N8)</f>
        <v>100522.92</v>
      </c>
    </row>
    <row r="9" spans="1:15" ht="51" x14ac:dyDescent="0.25">
      <c r="A9" s="56" t="s">
        <v>102</v>
      </c>
      <c r="B9" s="81" t="s">
        <v>118</v>
      </c>
      <c r="C9" s="176" t="s">
        <v>128</v>
      </c>
      <c r="D9" s="88" t="s">
        <v>125</v>
      </c>
      <c r="E9" s="88" t="s">
        <v>126</v>
      </c>
      <c r="F9" s="90" t="s">
        <v>129</v>
      </c>
      <c r="G9" s="84" t="s">
        <v>83</v>
      </c>
      <c r="H9" s="53">
        <f>36985.16*0.606174</f>
        <v>22419.442377840001</v>
      </c>
      <c r="I9" s="87" t="s">
        <v>123</v>
      </c>
      <c r="J9" s="87" t="s">
        <v>123</v>
      </c>
      <c r="K9" s="87" t="s">
        <v>123</v>
      </c>
      <c r="L9" s="53">
        <f>36985.16*0.360056</f>
        <v>13316.728768960002</v>
      </c>
      <c r="M9" s="53">
        <f>36985.16*0.03377</f>
        <v>1248.9888532000002</v>
      </c>
      <c r="N9" s="87" t="s">
        <v>123</v>
      </c>
      <c r="O9" s="92">
        <f>SUM(H9:N9)</f>
        <v>36985.159999999996</v>
      </c>
    </row>
    <row r="10" spans="1:15" x14ac:dyDescent="0.25">
      <c r="A10" s="1301" t="s">
        <v>116</v>
      </c>
      <c r="B10" s="1302"/>
      <c r="C10" s="1302"/>
      <c r="D10" s="1303"/>
      <c r="E10" s="1303"/>
      <c r="F10" s="1304"/>
      <c r="G10" s="12"/>
      <c r="H10" s="79">
        <f t="shared" ref="H10:O10" si="0">SUM(H5:H9)</f>
        <v>83262.552377840009</v>
      </c>
      <c r="I10" s="15">
        <f t="shared" si="0"/>
        <v>0</v>
      </c>
      <c r="J10" s="15">
        <f t="shared" si="0"/>
        <v>0</v>
      </c>
      <c r="K10" s="15">
        <f t="shared" si="0"/>
        <v>0</v>
      </c>
      <c r="L10" s="15">
        <f t="shared" si="0"/>
        <v>54874.918768960008</v>
      </c>
      <c r="M10" s="15">
        <f t="shared" si="0"/>
        <v>5890.1288532000008</v>
      </c>
      <c r="N10" s="15">
        <f t="shared" si="0"/>
        <v>0</v>
      </c>
      <c r="O10" s="79">
        <f t="shared" si="0"/>
        <v>144027.6</v>
      </c>
    </row>
    <row r="11" spans="1:15" ht="15.75" thickBot="1" x14ac:dyDescent="0.3">
      <c r="A11" s="25"/>
      <c r="B11" s="26"/>
      <c r="C11" s="26"/>
      <c r="D11" s="27"/>
      <c r="E11" s="27"/>
      <c r="F11" s="26"/>
      <c r="G11" s="26"/>
      <c r="H11" s="26"/>
      <c r="I11" s="26"/>
      <c r="J11" s="26"/>
      <c r="K11" s="26"/>
      <c r="L11" s="26"/>
      <c r="M11" s="26"/>
      <c r="N11" s="26"/>
      <c r="O11" s="28"/>
    </row>
    <row r="12" spans="1:15" ht="21" thickBot="1" x14ac:dyDescent="0.3">
      <c r="A12" s="1324" t="s">
        <v>76</v>
      </c>
      <c r="B12" s="1325"/>
      <c r="C12" s="1325"/>
      <c r="D12" s="1325"/>
      <c r="E12" s="1325"/>
      <c r="F12" s="1325"/>
      <c r="G12" s="1325"/>
      <c r="H12" s="1325"/>
      <c r="I12" s="1325"/>
      <c r="J12" s="1325"/>
      <c r="K12" s="1325"/>
      <c r="L12" s="1325"/>
      <c r="M12" s="1325"/>
      <c r="N12" s="1325"/>
      <c r="O12" s="1326"/>
    </row>
    <row r="13" spans="1:15" ht="63.75" x14ac:dyDescent="0.25">
      <c r="A13" s="180" t="s">
        <v>102</v>
      </c>
      <c r="B13" s="181" t="s">
        <v>118</v>
      </c>
      <c r="C13" s="176" t="s">
        <v>119</v>
      </c>
      <c r="D13" s="182" t="s">
        <v>120</v>
      </c>
      <c r="E13" s="183" t="s">
        <v>131</v>
      </c>
      <c r="F13" s="184" t="s">
        <v>132</v>
      </c>
      <c r="G13" s="86" t="s">
        <v>83</v>
      </c>
      <c r="H13" s="572">
        <f>1629306.1*0.20947986576</f>
        <v>341306.82310994912</v>
      </c>
      <c r="I13" s="572">
        <v>0</v>
      </c>
      <c r="J13" s="572">
        <v>0</v>
      </c>
      <c r="K13" s="572">
        <v>0</v>
      </c>
      <c r="L13" s="572">
        <v>0</v>
      </c>
      <c r="M13" s="572">
        <v>0</v>
      </c>
      <c r="N13" s="572">
        <f>1629306.1*0.79052013424</f>
        <v>1287999.2768900509</v>
      </c>
      <c r="O13" s="179">
        <f t="shared" ref="O13:O24" si="1">SUM(H13:N13)</f>
        <v>1629306.1</v>
      </c>
    </row>
    <row r="14" spans="1:15" ht="63.75" x14ac:dyDescent="0.25">
      <c r="A14" s="56" t="s">
        <v>102</v>
      </c>
      <c r="B14" s="81" t="s">
        <v>118</v>
      </c>
      <c r="C14" s="176" t="s">
        <v>119</v>
      </c>
      <c r="D14" s="83" t="s">
        <v>120</v>
      </c>
      <c r="E14" s="84" t="s">
        <v>133</v>
      </c>
      <c r="F14" s="93" t="s">
        <v>134</v>
      </c>
      <c r="G14" s="86" t="s">
        <v>83</v>
      </c>
      <c r="H14" s="53" t="s">
        <v>123</v>
      </c>
      <c r="I14" s="53" t="s">
        <v>123</v>
      </c>
      <c r="J14" s="53" t="s">
        <v>123</v>
      </c>
      <c r="K14" s="53" t="s">
        <v>123</v>
      </c>
      <c r="L14" s="53" t="s">
        <v>123</v>
      </c>
      <c r="M14" s="53" t="s">
        <v>123</v>
      </c>
      <c r="N14" s="572">
        <v>2419371.11</v>
      </c>
      <c r="O14" s="179">
        <f t="shared" si="1"/>
        <v>2419371.11</v>
      </c>
    </row>
    <row r="15" spans="1:15" ht="63.75" x14ac:dyDescent="0.25">
      <c r="A15" s="56" t="s">
        <v>102</v>
      </c>
      <c r="B15" s="81" t="s">
        <v>118</v>
      </c>
      <c r="C15" s="176" t="s">
        <v>135</v>
      </c>
      <c r="D15" s="83" t="s">
        <v>136</v>
      </c>
      <c r="E15" s="83" t="s">
        <v>137</v>
      </c>
      <c r="F15" s="58" t="s">
        <v>138</v>
      </c>
      <c r="G15" s="86" t="s">
        <v>83</v>
      </c>
      <c r="H15" s="573">
        <f>3862565.34*0.25216572494</f>
        <v>974006.5890892176</v>
      </c>
      <c r="I15" s="53" t="s">
        <v>123</v>
      </c>
      <c r="J15" s="53" t="s">
        <v>123</v>
      </c>
      <c r="K15" s="53" t="s">
        <v>123</v>
      </c>
      <c r="L15" s="53" t="s">
        <v>123</v>
      </c>
      <c r="M15" s="53" t="s">
        <v>123</v>
      </c>
      <c r="N15" s="573">
        <f>3862565.34*0.74783427506</f>
        <v>2888558.7509107823</v>
      </c>
      <c r="O15" s="179">
        <f t="shared" si="1"/>
        <v>3862565.34</v>
      </c>
    </row>
    <row r="16" spans="1:15" ht="51" x14ac:dyDescent="0.25">
      <c r="A16" s="56" t="s">
        <v>102</v>
      </c>
      <c r="B16" s="81" t="s">
        <v>118</v>
      </c>
      <c r="C16" s="176" t="s">
        <v>135</v>
      </c>
      <c r="D16" s="83" t="s">
        <v>136</v>
      </c>
      <c r="E16" s="83" t="s">
        <v>137</v>
      </c>
      <c r="F16" s="58" t="s">
        <v>1470</v>
      </c>
      <c r="G16" s="86" t="s">
        <v>83</v>
      </c>
      <c r="H16" s="94">
        <f>257788.2</f>
        <v>257788.2</v>
      </c>
      <c r="I16" s="53" t="s">
        <v>123</v>
      </c>
      <c r="J16" s="53" t="s">
        <v>123</v>
      </c>
      <c r="K16" s="53" t="s">
        <v>123</v>
      </c>
      <c r="L16" s="53" t="s">
        <v>123</v>
      </c>
      <c r="M16" s="53" t="s">
        <v>123</v>
      </c>
      <c r="N16" s="53" t="s">
        <v>123</v>
      </c>
      <c r="O16" s="179">
        <f t="shared" si="1"/>
        <v>257788.2</v>
      </c>
    </row>
    <row r="17" spans="1:15" ht="63.75" x14ac:dyDescent="0.25">
      <c r="A17" s="56" t="s">
        <v>102</v>
      </c>
      <c r="B17" s="81" t="s">
        <v>118</v>
      </c>
      <c r="C17" s="176" t="s">
        <v>135</v>
      </c>
      <c r="D17" s="83" t="s">
        <v>139</v>
      </c>
      <c r="E17" s="83" t="s">
        <v>140</v>
      </c>
      <c r="F17" s="58" t="s">
        <v>141</v>
      </c>
      <c r="G17" s="86" t="s">
        <v>83</v>
      </c>
      <c r="H17" s="53" t="s">
        <v>123</v>
      </c>
      <c r="I17" s="53" t="s">
        <v>123</v>
      </c>
      <c r="J17" s="53" t="s">
        <v>123</v>
      </c>
      <c r="K17" s="53" t="s">
        <v>123</v>
      </c>
      <c r="L17" s="53" t="s">
        <v>123</v>
      </c>
      <c r="M17" s="53" t="s">
        <v>123</v>
      </c>
      <c r="N17" s="262">
        <v>1101492.79</v>
      </c>
      <c r="O17" s="179">
        <f t="shared" si="1"/>
        <v>1101492.79</v>
      </c>
    </row>
    <row r="18" spans="1:15" ht="63.75" x14ac:dyDescent="0.25">
      <c r="A18" s="56" t="s">
        <v>102</v>
      </c>
      <c r="B18" s="81" t="s">
        <v>118</v>
      </c>
      <c r="C18" s="176" t="s">
        <v>135</v>
      </c>
      <c r="D18" s="82" t="s">
        <v>142</v>
      </c>
      <c r="E18" s="83" t="s">
        <v>143</v>
      </c>
      <c r="F18" s="58" t="s">
        <v>144</v>
      </c>
      <c r="G18" s="86" t="s">
        <v>83</v>
      </c>
      <c r="H18" s="574">
        <v>363865.78</v>
      </c>
      <c r="I18" s="53" t="s">
        <v>123</v>
      </c>
      <c r="J18" s="53" t="s">
        <v>123</v>
      </c>
      <c r="K18" s="53" t="s">
        <v>123</v>
      </c>
      <c r="L18" s="53" t="s">
        <v>123</v>
      </c>
      <c r="M18" s="53" t="s">
        <v>123</v>
      </c>
      <c r="N18" s="574">
        <v>441934.47</v>
      </c>
      <c r="O18" s="179">
        <f t="shared" si="1"/>
        <v>805800.25</v>
      </c>
    </row>
    <row r="19" spans="1:15" ht="63.75" x14ac:dyDescent="0.25">
      <c r="A19" s="56" t="s">
        <v>102</v>
      </c>
      <c r="B19" s="81" t="s">
        <v>118</v>
      </c>
      <c r="C19" s="176" t="s">
        <v>145</v>
      </c>
      <c r="D19" s="88" t="s">
        <v>125</v>
      </c>
      <c r="E19" s="88" t="s">
        <v>126</v>
      </c>
      <c r="F19" s="89" t="s">
        <v>146</v>
      </c>
      <c r="G19" s="86" t="s">
        <v>83</v>
      </c>
      <c r="H19" s="575">
        <v>161613.75</v>
      </c>
      <c r="I19" s="53" t="s">
        <v>123</v>
      </c>
      <c r="J19" s="53" t="s">
        <v>123</v>
      </c>
      <c r="K19" s="53" t="s">
        <v>123</v>
      </c>
      <c r="L19" s="576">
        <v>162774.32999999999</v>
      </c>
      <c r="M19" s="576">
        <v>15575.43</v>
      </c>
      <c r="N19" s="577">
        <v>88077.61</v>
      </c>
      <c r="O19" s="179">
        <f t="shared" si="1"/>
        <v>428041.11999999994</v>
      </c>
    </row>
    <row r="20" spans="1:15" ht="63.75" x14ac:dyDescent="0.25">
      <c r="A20" s="56" t="s">
        <v>102</v>
      </c>
      <c r="B20" s="81" t="s">
        <v>118</v>
      </c>
      <c r="C20" s="176" t="s">
        <v>145</v>
      </c>
      <c r="D20" s="88" t="s">
        <v>125</v>
      </c>
      <c r="E20" s="88" t="s">
        <v>126</v>
      </c>
      <c r="F20" s="89" t="s">
        <v>147</v>
      </c>
      <c r="G20" s="86" t="s">
        <v>83</v>
      </c>
      <c r="H20" s="97">
        <f>49434.01+40086.6</f>
        <v>89520.61</v>
      </c>
      <c r="I20" s="53" t="s">
        <v>123</v>
      </c>
      <c r="J20" s="53" t="s">
        <v>123</v>
      </c>
      <c r="K20" s="53" t="s">
        <v>123</v>
      </c>
      <c r="L20" s="97">
        <f>37817.59+30666.72</f>
        <v>68484.31</v>
      </c>
      <c r="M20" s="97">
        <f>4223.4+3424.8</f>
        <v>7648.2</v>
      </c>
      <c r="N20" s="53" t="s">
        <v>123</v>
      </c>
      <c r="O20" s="179">
        <f t="shared" si="1"/>
        <v>165653.12</v>
      </c>
    </row>
    <row r="21" spans="1:15" ht="63.75" x14ac:dyDescent="0.25">
      <c r="A21" s="56" t="s">
        <v>102</v>
      </c>
      <c r="B21" s="81" t="s">
        <v>118</v>
      </c>
      <c r="C21" s="176" t="s">
        <v>145</v>
      </c>
      <c r="D21" s="88" t="s">
        <v>125</v>
      </c>
      <c r="E21" s="88" t="s">
        <v>126</v>
      </c>
      <c r="F21" s="98" t="s">
        <v>148</v>
      </c>
      <c r="G21" s="99" t="s">
        <v>149</v>
      </c>
      <c r="H21" s="96">
        <f>38560.43+114046.39</f>
        <v>152606.82</v>
      </c>
      <c r="I21" s="53" t="s">
        <v>123</v>
      </c>
      <c r="J21" s="53" t="s">
        <v>123</v>
      </c>
      <c r="K21" s="53" t="s">
        <v>123</v>
      </c>
      <c r="L21" s="96">
        <f>29499.18+87246.83</f>
        <v>116746.01000000001</v>
      </c>
      <c r="M21" s="96">
        <f>3294.42+9743.57</f>
        <v>13037.99</v>
      </c>
      <c r="N21" s="53" t="s">
        <v>123</v>
      </c>
      <c r="O21" s="179">
        <f t="shared" si="1"/>
        <v>282390.82</v>
      </c>
    </row>
    <row r="22" spans="1:15" ht="51" x14ac:dyDescent="0.25">
      <c r="A22" s="56" t="s">
        <v>102</v>
      </c>
      <c r="B22" s="81" t="s">
        <v>118</v>
      </c>
      <c r="C22" s="176" t="s">
        <v>150</v>
      </c>
      <c r="D22" s="88" t="s">
        <v>151</v>
      </c>
      <c r="E22" s="100" t="s">
        <v>152</v>
      </c>
      <c r="F22" s="90" t="s">
        <v>153</v>
      </c>
      <c r="G22" s="86" t="s">
        <v>83</v>
      </c>
      <c r="H22" s="578">
        <v>127275.61</v>
      </c>
      <c r="I22" s="53" t="s">
        <v>123</v>
      </c>
      <c r="J22" s="53" t="s">
        <v>123</v>
      </c>
      <c r="K22" s="53" t="s">
        <v>123</v>
      </c>
      <c r="L22" s="578">
        <v>95325.2</v>
      </c>
      <c r="M22" s="578">
        <v>9083.9699999999993</v>
      </c>
      <c r="N22" s="53" t="s">
        <v>123</v>
      </c>
      <c r="O22" s="179">
        <f t="shared" si="1"/>
        <v>231684.78</v>
      </c>
    </row>
    <row r="23" spans="1:15" ht="51" x14ac:dyDescent="0.25">
      <c r="A23" s="56" t="s">
        <v>102</v>
      </c>
      <c r="B23" s="81" t="s">
        <v>118</v>
      </c>
      <c r="C23" s="176" t="s">
        <v>128</v>
      </c>
      <c r="D23" s="88" t="s">
        <v>125</v>
      </c>
      <c r="E23" s="88" t="s">
        <v>126</v>
      </c>
      <c r="F23" s="90" t="s">
        <v>154</v>
      </c>
      <c r="G23" s="103" t="s">
        <v>83</v>
      </c>
      <c r="H23" s="97">
        <v>53006.48</v>
      </c>
      <c r="I23" s="53" t="s">
        <v>123</v>
      </c>
      <c r="J23" s="53" t="s">
        <v>123</v>
      </c>
      <c r="K23" s="53" t="s">
        <v>123</v>
      </c>
      <c r="L23" s="97">
        <v>43970.84</v>
      </c>
      <c r="M23" s="97">
        <v>4214.79</v>
      </c>
      <c r="N23" s="53" t="s">
        <v>123</v>
      </c>
      <c r="O23" s="179">
        <f t="shared" si="1"/>
        <v>101192.11</v>
      </c>
    </row>
    <row r="24" spans="1:15" ht="38.25" x14ac:dyDescent="0.25">
      <c r="A24" s="176" t="s">
        <v>294</v>
      </c>
      <c r="B24" s="191" t="s">
        <v>278</v>
      </c>
      <c r="C24" s="176" t="s">
        <v>269</v>
      </c>
      <c r="D24" s="176" t="s">
        <v>270</v>
      </c>
      <c r="E24" s="176" t="s">
        <v>270</v>
      </c>
      <c r="F24" s="176" t="s">
        <v>271</v>
      </c>
      <c r="G24" s="103" t="s">
        <v>272</v>
      </c>
      <c r="H24" s="177">
        <v>286000</v>
      </c>
      <c r="I24" s="53" t="s">
        <v>123</v>
      </c>
      <c r="J24" s="53" t="s">
        <v>123</v>
      </c>
      <c r="K24" s="53" t="s">
        <v>123</v>
      </c>
      <c r="L24" s="53" t="s">
        <v>123</v>
      </c>
      <c r="M24" s="53" t="s">
        <v>123</v>
      </c>
      <c r="N24" s="10">
        <v>300000</v>
      </c>
      <c r="O24" s="179">
        <f t="shared" si="1"/>
        <v>586000</v>
      </c>
    </row>
    <row r="25" spans="1:15" ht="25.5" x14ac:dyDescent="0.25">
      <c r="A25" s="176" t="s">
        <v>268</v>
      </c>
      <c r="B25" s="223" t="s">
        <v>288</v>
      </c>
      <c r="C25" s="176" t="s">
        <v>289</v>
      </c>
      <c r="D25" s="189" t="s">
        <v>224</v>
      </c>
      <c r="E25" s="224" t="s">
        <v>290</v>
      </c>
      <c r="F25" s="30" t="s">
        <v>291</v>
      </c>
      <c r="G25" s="103" t="s">
        <v>100</v>
      </c>
      <c r="H25" s="189">
        <v>18842.400000000001</v>
      </c>
      <c r="I25" s="53" t="s">
        <v>123</v>
      </c>
      <c r="J25" s="53" t="s">
        <v>123</v>
      </c>
      <c r="K25" s="53" t="s">
        <v>123</v>
      </c>
      <c r="L25" s="53" t="s">
        <v>123</v>
      </c>
      <c r="M25" s="53" t="s">
        <v>123</v>
      </c>
      <c r="N25" s="53" t="s">
        <v>123</v>
      </c>
      <c r="O25" s="226">
        <f>SUM(H25:N25)</f>
        <v>18842.400000000001</v>
      </c>
    </row>
    <row r="26" spans="1:15" ht="38.25" x14ac:dyDescent="0.25">
      <c r="A26" s="176" t="s">
        <v>268</v>
      </c>
      <c r="B26" s="223" t="s">
        <v>288</v>
      </c>
      <c r="C26" s="176" t="s">
        <v>289</v>
      </c>
      <c r="D26" s="189" t="s">
        <v>224</v>
      </c>
      <c r="E26" s="225" t="s">
        <v>292</v>
      </c>
      <c r="F26" s="222" t="s">
        <v>293</v>
      </c>
      <c r="G26" s="103" t="s">
        <v>100</v>
      </c>
      <c r="H26" s="189">
        <v>20000</v>
      </c>
      <c r="I26" s="53" t="s">
        <v>123</v>
      </c>
      <c r="J26" s="53" t="s">
        <v>123</v>
      </c>
      <c r="K26" s="53" t="s">
        <v>123</v>
      </c>
      <c r="L26" s="53" t="s">
        <v>123</v>
      </c>
      <c r="M26" s="53" t="s">
        <v>123</v>
      </c>
      <c r="N26" s="53" t="s">
        <v>123</v>
      </c>
      <c r="O26" s="226">
        <f t="shared" ref="O26:O89" si="2">SUM(H26:N26)</f>
        <v>20000</v>
      </c>
    </row>
    <row r="27" spans="1:15" ht="51" x14ac:dyDescent="0.25">
      <c r="A27" s="176" t="s">
        <v>268</v>
      </c>
      <c r="B27" s="263" t="s">
        <v>311</v>
      </c>
      <c r="C27" s="263" t="s">
        <v>119</v>
      </c>
      <c r="D27" s="263" t="s">
        <v>125</v>
      </c>
      <c r="E27" s="263" t="s">
        <v>309</v>
      </c>
      <c r="F27" s="263" t="s">
        <v>310</v>
      </c>
      <c r="G27" s="103" t="s">
        <v>83</v>
      </c>
      <c r="H27" s="262">
        <v>20000</v>
      </c>
      <c r="I27" s="53" t="s">
        <v>123</v>
      </c>
      <c r="J27" s="53" t="s">
        <v>123</v>
      </c>
      <c r="K27" s="53" t="s">
        <v>123</v>
      </c>
      <c r="L27" s="53" t="s">
        <v>123</v>
      </c>
      <c r="M27" s="53" t="s">
        <v>123</v>
      </c>
      <c r="N27" s="53" t="s">
        <v>123</v>
      </c>
      <c r="O27" s="226">
        <f t="shared" si="2"/>
        <v>20000</v>
      </c>
    </row>
    <row r="28" spans="1:15" ht="25.5" x14ac:dyDescent="0.25">
      <c r="A28" s="754" t="s">
        <v>268</v>
      </c>
      <c r="B28" s="754" t="s">
        <v>451</v>
      </c>
      <c r="C28" s="754" t="s">
        <v>289</v>
      </c>
      <c r="D28" s="754" t="s">
        <v>1064</v>
      </c>
      <c r="E28" s="754" t="s">
        <v>1086</v>
      </c>
      <c r="F28" s="754" t="s">
        <v>1087</v>
      </c>
      <c r="G28" s="754" t="s">
        <v>83</v>
      </c>
      <c r="H28" s="752">
        <v>6450</v>
      </c>
      <c r="I28" s="53" t="s">
        <v>123</v>
      </c>
      <c r="J28" s="53" t="s">
        <v>123</v>
      </c>
      <c r="K28" s="53" t="s">
        <v>123</v>
      </c>
      <c r="L28" s="53" t="s">
        <v>123</v>
      </c>
      <c r="M28" s="53" t="s">
        <v>123</v>
      </c>
      <c r="N28" s="53" t="s">
        <v>123</v>
      </c>
      <c r="O28" s="226">
        <f t="shared" si="2"/>
        <v>6450</v>
      </c>
    </row>
    <row r="29" spans="1:15" ht="25.5" x14ac:dyDescent="0.25">
      <c r="A29" s="754" t="s">
        <v>268</v>
      </c>
      <c r="B29" s="754" t="s">
        <v>451</v>
      </c>
      <c r="C29" s="754" t="s">
        <v>289</v>
      </c>
      <c r="D29" s="754" t="s">
        <v>1064</v>
      </c>
      <c r="E29" s="754" t="s">
        <v>1086</v>
      </c>
      <c r="F29" s="754" t="s">
        <v>1088</v>
      </c>
      <c r="G29" s="754" t="s">
        <v>83</v>
      </c>
      <c r="H29" s="752">
        <v>4950</v>
      </c>
      <c r="I29" s="53" t="s">
        <v>123</v>
      </c>
      <c r="J29" s="53" t="s">
        <v>123</v>
      </c>
      <c r="K29" s="53" t="s">
        <v>123</v>
      </c>
      <c r="L29" s="53" t="s">
        <v>123</v>
      </c>
      <c r="M29" s="53" t="s">
        <v>123</v>
      </c>
      <c r="N29" s="53" t="s">
        <v>123</v>
      </c>
      <c r="O29" s="226">
        <f t="shared" si="2"/>
        <v>4950</v>
      </c>
    </row>
    <row r="30" spans="1:15" ht="25.5" x14ac:dyDescent="0.25">
      <c r="A30" s="754" t="s">
        <v>268</v>
      </c>
      <c r="B30" s="754" t="s">
        <v>451</v>
      </c>
      <c r="C30" s="754" t="s">
        <v>289</v>
      </c>
      <c r="D30" s="754" t="s">
        <v>1064</v>
      </c>
      <c r="E30" s="754" t="s">
        <v>1086</v>
      </c>
      <c r="F30" s="754" t="s">
        <v>1089</v>
      </c>
      <c r="G30" s="754" t="s">
        <v>83</v>
      </c>
      <c r="H30" s="758">
        <v>3780</v>
      </c>
      <c r="I30" s="53" t="s">
        <v>123</v>
      </c>
      <c r="J30" s="53" t="s">
        <v>123</v>
      </c>
      <c r="K30" s="53" t="s">
        <v>123</v>
      </c>
      <c r="L30" s="53" t="s">
        <v>123</v>
      </c>
      <c r="M30" s="53" t="s">
        <v>123</v>
      </c>
      <c r="N30" s="53" t="s">
        <v>123</v>
      </c>
      <c r="O30" s="226">
        <f t="shared" si="2"/>
        <v>3780</v>
      </c>
    </row>
    <row r="31" spans="1:15" ht="25.5" x14ac:dyDescent="0.25">
      <c r="A31" s="754" t="s">
        <v>268</v>
      </c>
      <c r="B31" s="754" t="s">
        <v>451</v>
      </c>
      <c r="C31" s="754" t="s">
        <v>289</v>
      </c>
      <c r="D31" s="754" t="s">
        <v>1064</v>
      </c>
      <c r="E31" s="754" t="s">
        <v>1086</v>
      </c>
      <c r="F31" s="754" t="s">
        <v>1090</v>
      </c>
      <c r="G31" s="754" t="s">
        <v>83</v>
      </c>
      <c r="H31" s="748">
        <v>3780</v>
      </c>
      <c r="I31" s="53" t="s">
        <v>123</v>
      </c>
      <c r="J31" s="53" t="s">
        <v>123</v>
      </c>
      <c r="K31" s="53" t="s">
        <v>123</v>
      </c>
      <c r="L31" s="53" t="s">
        <v>123</v>
      </c>
      <c r="M31" s="53" t="s">
        <v>123</v>
      </c>
      <c r="N31" s="53" t="s">
        <v>123</v>
      </c>
      <c r="O31" s="226">
        <f t="shared" si="2"/>
        <v>3780</v>
      </c>
    </row>
    <row r="32" spans="1:15" ht="38.25" x14ac:dyDescent="0.25">
      <c r="A32" s="754" t="s">
        <v>268</v>
      </c>
      <c r="B32" s="754" t="s">
        <v>451</v>
      </c>
      <c r="C32" s="754" t="s">
        <v>853</v>
      </c>
      <c r="D32" s="754" t="s">
        <v>1069</v>
      </c>
      <c r="E32" s="754" t="s">
        <v>327</v>
      </c>
      <c r="F32" s="754" t="s">
        <v>1129</v>
      </c>
      <c r="G32" s="754" t="s">
        <v>83</v>
      </c>
      <c r="H32" s="755">
        <v>55964.01</v>
      </c>
      <c r="I32" s="53" t="s">
        <v>123</v>
      </c>
      <c r="J32" s="53" t="s">
        <v>123</v>
      </c>
      <c r="K32" s="53" t="s">
        <v>123</v>
      </c>
      <c r="L32" s="53" t="s">
        <v>123</v>
      </c>
      <c r="M32" s="53" t="s">
        <v>123</v>
      </c>
      <c r="N32" s="53" t="s">
        <v>123</v>
      </c>
      <c r="O32" s="226">
        <f t="shared" si="2"/>
        <v>55964.01</v>
      </c>
    </row>
    <row r="33" spans="1:15" ht="25.5" x14ac:dyDescent="0.25">
      <c r="A33" s="754" t="s">
        <v>268</v>
      </c>
      <c r="B33" s="754" t="s">
        <v>451</v>
      </c>
      <c r="C33" s="754" t="s">
        <v>853</v>
      </c>
      <c r="D33" s="754" t="s">
        <v>1069</v>
      </c>
      <c r="E33" s="754" t="s">
        <v>327</v>
      </c>
      <c r="F33" s="754" t="s">
        <v>1130</v>
      </c>
      <c r="G33" s="754" t="s">
        <v>83</v>
      </c>
      <c r="H33" s="755">
        <v>33419.85</v>
      </c>
      <c r="I33" s="53" t="s">
        <v>123</v>
      </c>
      <c r="J33" s="53" t="s">
        <v>123</v>
      </c>
      <c r="K33" s="53" t="s">
        <v>123</v>
      </c>
      <c r="L33" s="53" t="s">
        <v>123</v>
      </c>
      <c r="M33" s="53" t="s">
        <v>123</v>
      </c>
      <c r="N33" s="53" t="s">
        <v>123</v>
      </c>
      <c r="O33" s="226">
        <f t="shared" si="2"/>
        <v>33419.85</v>
      </c>
    </row>
    <row r="34" spans="1:15" ht="38.25" x14ac:dyDescent="0.25">
      <c r="A34" s="754" t="s">
        <v>268</v>
      </c>
      <c r="B34" s="754" t="s">
        <v>451</v>
      </c>
      <c r="C34" s="754" t="s">
        <v>853</v>
      </c>
      <c r="D34" s="754" t="s">
        <v>1069</v>
      </c>
      <c r="E34" s="754" t="s">
        <v>327</v>
      </c>
      <c r="F34" s="754" t="s">
        <v>1131</v>
      </c>
      <c r="G34" s="754" t="s">
        <v>83</v>
      </c>
      <c r="H34" s="755">
        <v>33419.85</v>
      </c>
      <c r="I34" s="53" t="s">
        <v>123</v>
      </c>
      <c r="J34" s="53" t="s">
        <v>123</v>
      </c>
      <c r="K34" s="53" t="s">
        <v>123</v>
      </c>
      <c r="L34" s="53" t="s">
        <v>123</v>
      </c>
      <c r="M34" s="53" t="s">
        <v>123</v>
      </c>
      <c r="N34" s="53" t="s">
        <v>123</v>
      </c>
      <c r="O34" s="226">
        <f t="shared" si="2"/>
        <v>33419.85</v>
      </c>
    </row>
    <row r="35" spans="1:15" ht="51" x14ac:dyDescent="0.25">
      <c r="A35" s="754" t="s">
        <v>268</v>
      </c>
      <c r="B35" s="754" t="s">
        <v>451</v>
      </c>
      <c r="C35" s="754" t="s">
        <v>853</v>
      </c>
      <c r="D35" s="754" t="s">
        <v>1069</v>
      </c>
      <c r="E35" s="754" t="s">
        <v>327</v>
      </c>
      <c r="F35" s="754" t="s">
        <v>1132</v>
      </c>
      <c r="G35" s="754" t="s">
        <v>83</v>
      </c>
      <c r="H35" s="755">
        <v>42000</v>
      </c>
      <c r="I35" s="53" t="s">
        <v>123</v>
      </c>
      <c r="J35" s="53" t="s">
        <v>123</v>
      </c>
      <c r="K35" s="53" t="s">
        <v>123</v>
      </c>
      <c r="L35" s="53" t="s">
        <v>123</v>
      </c>
      <c r="M35" s="53" t="s">
        <v>123</v>
      </c>
      <c r="N35" s="53" t="s">
        <v>123</v>
      </c>
      <c r="O35" s="226">
        <f t="shared" si="2"/>
        <v>42000</v>
      </c>
    </row>
    <row r="36" spans="1:15" ht="25.5" x14ac:dyDescent="0.25">
      <c r="A36" s="754" t="s">
        <v>268</v>
      </c>
      <c r="B36" s="754" t="s">
        <v>451</v>
      </c>
      <c r="C36" s="754" t="s">
        <v>853</v>
      </c>
      <c r="D36" s="754" t="s">
        <v>1069</v>
      </c>
      <c r="E36" s="754" t="s">
        <v>327</v>
      </c>
      <c r="F36" s="754" t="s">
        <v>1133</v>
      </c>
      <c r="G36" s="754" t="s">
        <v>83</v>
      </c>
      <c r="H36" s="755">
        <v>42000</v>
      </c>
      <c r="I36" s="53" t="s">
        <v>123</v>
      </c>
      <c r="J36" s="53" t="s">
        <v>123</v>
      </c>
      <c r="K36" s="53" t="s">
        <v>123</v>
      </c>
      <c r="L36" s="53" t="s">
        <v>123</v>
      </c>
      <c r="M36" s="53" t="s">
        <v>123</v>
      </c>
      <c r="N36" s="53" t="s">
        <v>123</v>
      </c>
      <c r="O36" s="226">
        <f t="shared" si="2"/>
        <v>42000</v>
      </c>
    </row>
    <row r="37" spans="1:15" ht="38.25" x14ac:dyDescent="0.25">
      <c r="A37" s="754" t="s">
        <v>268</v>
      </c>
      <c r="B37" s="754" t="s">
        <v>451</v>
      </c>
      <c r="C37" s="754" t="s">
        <v>853</v>
      </c>
      <c r="D37" s="754" t="s">
        <v>1069</v>
      </c>
      <c r="E37" s="754" t="s">
        <v>327</v>
      </c>
      <c r="F37" s="754" t="s">
        <v>1134</v>
      </c>
      <c r="G37" s="754" t="s">
        <v>83</v>
      </c>
      <c r="H37" s="755">
        <v>26247.97</v>
      </c>
      <c r="I37" s="53" t="s">
        <v>123</v>
      </c>
      <c r="J37" s="53" t="s">
        <v>123</v>
      </c>
      <c r="K37" s="53" t="s">
        <v>123</v>
      </c>
      <c r="L37" s="53" t="s">
        <v>123</v>
      </c>
      <c r="M37" s="53" t="s">
        <v>123</v>
      </c>
      <c r="N37" s="53" t="s">
        <v>123</v>
      </c>
      <c r="O37" s="226">
        <f t="shared" si="2"/>
        <v>26247.97</v>
      </c>
    </row>
    <row r="38" spans="1:15" ht="38.25" x14ac:dyDescent="0.25">
      <c r="A38" s="754" t="s">
        <v>268</v>
      </c>
      <c r="B38" s="754" t="s">
        <v>451</v>
      </c>
      <c r="C38" s="754" t="s">
        <v>853</v>
      </c>
      <c r="D38" s="754" t="s">
        <v>1069</v>
      </c>
      <c r="E38" s="754" t="s">
        <v>327</v>
      </c>
      <c r="F38" s="754" t="s">
        <v>1135</v>
      </c>
      <c r="G38" s="754" t="s">
        <v>83</v>
      </c>
      <c r="H38" s="755">
        <v>30801.55</v>
      </c>
      <c r="I38" s="53" t="s">
        <v>123</v>
      </c>
      <c r="J38" s="53" t="s">
        <v>123</v>
      </c>
      <c r="K38" s="53" t="s">
        <v>123</v>
      </c>
      <c r="L38" s="53" t="s">
        <v>123</v>
      </c>
      <c r="M38" s="53" t="s">
        <v>123</v>
      </c>
      <c r="N38" s="53" t="s">
        <v>123</v>
      </c>
      <c r="O38" s="226">
        <f t="shared" si="2"/>
        <v>30801.55</v>
      </c>
    </row>
    <row r="39" spans="1:15" ht="25.5" x14ac:dyDescent="0.25">
      <c r="A39" s="754" t="s">
        <v>268</v>
      </c>
      <c r="B39" s="754" t="s">
        <v>451</v>
      </c>
      <c r="C39" s="754" t="s">
        <v>853</v>
      </c>
      <c r="D39" s="754" t="s">
        <v>1069</v>
      </c>
      <c r="E39" s="754" t="s">
        <v>327</v>
      </c>
      <c r="F39" s="754" t="s">
        <v>1136</v>
      </c>
      <c r="G39" s="754" t="s">
        <v>83</v>
      </c>
      <c r="H39" s="755">
        <v>42669.57</v>
      </c>
      <c r="I39" s="53" t="s">
        <v>123</v>
      </c>
      <c r="J39" s="53" t="s">
        <v>123</v>
      </c>
      <c r="K39" s="53" t="s">
        <v>123</v>
      </c>
      <c r="L39" s="53" t="s">
        <v>123</v>
      </c>
      <c r="M39" s="53" t="s">
        <v>123</v>
      </c>
      <c r="N39" s="53" t="s">
        <v>123</v>
      </c>
      <c r="O39" s="226">
        <f t="shared" si="2"/>
        <v>42669.57</v>
      </c>
    </row>
    <row r="40" spans="1:15" ht="25.5" x14ac:dyDescent="0.25">
      <c r="A40" s="754" t="s">
        <v>268</v>
      </c>
      <c r="B40" s="754" t="s">
        <v>451</v>
      </c>
      <c r="C40" s="754" t="s">
        <v>853</v>
      </c>
      <c r="D40" s="754" t="s">
        <v>1069</v>
      </c>
      <c r="E40" s="754" t="s">
        <v>327</v>
      </c>
      <c r="F40" s="754" t="s">
        <v>1137</v>
      </c>
      <c r="G40" s="754" t="s">
        <v>83</v>
      </c>
      <c r="H40" s="755">
        <v>42000</v>
      </c>
      <c r="I40" s="53" t="s">
        <v>123</v>
      </c>
      <c r="J40" s="53" t="s">
        <v>123</v>
      </c>
      <c r="K40" s="53" t="s">
        <v>123</v>
      </c>
      <c r="L40" s="53" t="s">
        <v>123</v>
      </c>
      <c r="M40" s="53" t="s">
        <v>123</v>
      </c>
      <c r="N40" s="53" t="s">
        <v>123</v>
      </c>
      <c r="O40" s="226">
        <f t="shared" si="2"/>
        <v>42000</v>
      </c>
    </row>
    <row r="41" spans="1:15" ht="25.5" x14ac:dyDescent="0.25">
      <c r="A41" s="754" t="s">
        <v>268</v>
      </c>
      <c r="B41" s="754" t="s">
        <v>451</v>
      </c>
      <c r="C41" s="754" t="s">
        <v>853</v>
      </c>
      <c r="D41" s="754" t="s">
        <v>1069</v>
      </c>
      <c r="E41" s="754" t="s">
        <v>327</v>
      </c>
      <c r="F41" s="754" t="s">
        <v>1138</v>
      </c>
      <c r="G41" s="754" t="s">
        <v>83</v>
      </c>
      <c r="H41" s="756">
        <v>42721.83</v>
      </c>
      <c r="I41" s="53" t="s">
        <v>123</v>
      </c>
      <c r="J41" s="53" t="s">
        <v>123</v>
      </c>
      <c r="K41" s="53" t="s">
        <v>123</v>
      </c>
      <c r="L41" s="53" t="s">
        <v>123</v>
      </c>
      <c r="M41" s="53" t="s">
        <v>123</v>
      </c>
      <c r="N41" s="53" t="s">
        <v>123</v>
      </c>
      <c r="O41" s="226">
        <f t="shared" si="2"/>
        <v>42721.83</v>
      </c>
    </row>
    <row r="42" spans="1:15" ht="25.5" x14ac:dyDescent="0.25">
      <c r="A42" s="754" t="s">
        <v>268</v>
      </c>
      <c r="B42" s="754" t="s">
        <v>451</v>
      </c>
      <c r="C42" s="754" t="s">
        <v>853</v>
      </c>
      <c r="D42" s="754" t="s">
        <v>1069</v>
      </c>
      <c r="E42" s="754" t="s">
        <v>327</v>
      </c>
      <c r="F42" s="754" t="s">
        <v>1139</v>
      </c>
      <c r="G42" s="754" t="s">
        <v>83</v>
      </c>
      <c r="H42" s="755">
        <v>43000</v>
      </c>
      <c r="I42" s="53" t="s">
        <v>123</v>
      </c>
      <c r="J42" s="53" t="s">
        <v>123</v>
      </c>
      <c r="K42" s="53" t="s">
        <v>123</v>
      </c>
      <c r="L42" s="53" t="s">
        <v>123</v>
      </c>
      <c r="M42" s="53" t="s">
        <v>123</v>
      </c>
      <c r="N42" s="53" t="s">
        <v>123</v>
      </c>
      <c r="O42" s="226">
        <f t="shared" si="2"/>
        <v>43000</v>
      </c>
    </row>
    <row r="43" spans="1:15" ht="25.5" x14ac:dyDescent="0.25">
      <c r="A43" s="754" t="s">
        <v>268</v>
      </c>
      <c r="B43" s="754" t="s">
        <v>451</v>
      </c>
      <c r="C43" s="754" t="s">
        <v>853</v>
      </c>
      <c r="D43" s="754" t="s">
        <v>1069</v>
      </c>
      <c r="E43" s="754" t="s">
        <v>327</v>
      </c>
      <c r="F43" s="754" t="s">
        <v>1140</v>
      </c>
      <c r="G43" s="754" t="s">
        <v>83</v>
      </c>
      <c r="H43" s="755">
        <v>41000</v>
      </c>
      <c r="I43" s="53" t="s">
        <v>123</v>
      </c>
      <c r="J43" s="53" t="s">
        <v>123</v>
      </c>
      <c r="K43" s="53" t="s">
        <v>123</v>
      </c>
      <c r="L43" s="53" t="s">
        <v>123</v>
      </c>
      <c r="M43" s="53" t="s">
        <v>123</v>
      </c>
      <c r="N43" s="53" t="s">
        <v>123</v>
      </c>
      <c r="O43" s="226">
        <f t="shared" si="2"/>
        <v>41000</v>
      </c>
    </row>
    <row r="44" spans="1:15" ht="25.5" x14ac:dyDescent="0.25">
      <c r="A44" s="754" t="s">
        <v>268</v>
      </c>
      <c r="B44" s="754" t="s">
        <v>451</v>
      </c>
      <c r="C44" s="754" t="s">
        <v>853</v>
      </c>
      <c r="D44" s="754" t="s">
        <v>1069</v>
      </c>
      <c r="E44" s="754" t="s">
        <v>327</v>
      </c>
      <c r="F44" s="754" t="s">
        <v>1141</v>
      </c>
      <c r="G44" s="754" t="s">
        <v>83</v>
      </c>
      <c r="H44" s="755">
        <v>44000</v>
      </c>
      <c r="I44" s="53" t="s">
        <v>123</v>
      </c>
      <c r="J44" s="53" t="s">
        <v>123</v>
      </c>
      <c r="K44" s="53" t="s">
        <v>123</v>
      </c>
      <c r="L44" s="53" t="s">
        <v>123</v>
      </c>
      <c r="M44" s="53" t="s">
        <v>123</v>
      </c>
      <c r="N44" s="53" t="s">
        <v>123</v>
      </c>
      <c r="O44" s="226">
        <f t="shared" si="2"/>
        <v>44000</v>
      </c>
    </row>
    <row r="45" spans="1:15" ht="25.5" x14ac:dyDescent="0.25">
      <c r="A45" s="754" t="s">
        <v>268</v>
      </c>
      <c r="B45" s="754" t="s">
        <v>451</v>
      </c>
      <c r="C45" s="754" t="s">
        <v>853</v>
      </c>
      <c r="D45" s="754" t="s">
        <v>1069</v>
      </c>
      <c r="E45" s="754" t="s">
        <v>327</v>
      </c>
      <c r="F45" s="754" t="s">
        <v>1142</v>
      </c>
      <c r="G45" s="754" t="s">
        <v>83</v>
      </c>
      <c r="H45" s="755">
        <v>39889.42</v>
      </c>
      <c r="I45" s="53" t="s">
        <v>123</v>
      </c>
      <c r="J45" s="53" t="s">
        <v>123</v>
      </c>
      <c r="K45" s="53" t="s">
        <v>123</v>
      </c>
      <c r="L45" s="53" t="s">
        <v>123</v>
      </c>
      <c r="M45" s="53" t="s">
        <v>123</v>
      </c>
      <c r="N45" s="53" t="s">
        <v>123</v>
      </c>
      <c r="O45" s="226">
        <f t="shared" si="2"/>
        <v>39889.42</v>
      </c>
    </row>
    <row r="46" spans="1:15" ht="25.5" x14ac:dyDescent="0.25">
      <c r="A46" s="754" t="s">
        <v>268</v>
      </c>
      <c r="B46" s="754" t="s">
        <v>451</v>
      </c>
      <c r="C46" s="754" t="s">
        <v>853</v>
      </c>
      <c r="D46" s="754" t="s">
        <v>1069</v>
      </c>
      <c r="E46" s="754" t="s">
        <v>327</v>
      </c>
      <c r="F46" s="754" t="s">
        <v>1143</v>
      </c>
      <c r="G46" s="754" t="s">
        <v>83</v>
      </c>
      <c r="H46" s="755">
        <v>65489.79</v>
      </c>
      <c r="I46" s="53" t="s">
        <v>123</v>
      </c>
      <c r="J46" s="53" t="s">
        <v>123</v>
      </c>
      <c r="K46" s="53" t="s">
        <v>123</v>
      </c>
      <c r="L46" s="53" t="s">
        <v>123</v>
      </c>
      <c r="M46" s="53" t="s">
        <v>123</v>
      </c>
      <c r="N46" s="53" t="s">
        <v>123</v>
      </c>
      <c r="O46" s="226">
        <f t="shared" si="2"/>
        <v>65489.79</v>
      </c>
    </row>
    <row r="47" spans="1:15" ht="25.5" x14ac:dyDescent="0.25">
      <c r="A47" s="754" t="s">
        <v>268</v>
      </c>
      <c r="B47" s="754" t="s">
        <v>451</v>
      </c>
      <c r="C47" s="754" t="s">
        <v>853</v>
      </c>
      <c r="D47" s="754" t="s">
        <v>1069</v>
      </c>
      <c r="E47" s="754" t="s">
        <v>327</v>
      </c>
      <c r="F47" s="754" t="s">
        <v>1144</v>
      </c>
      <c r="G47" s="754" t="s">
        <v>83</v>
      </c>
      <c r="H47" s="755">
        <v>20000</v>
      </c>
      <c r="I47" s="53" t="s">
        <v>123</v>
      </c>
      <c r="J47" s="53" t="s">
        <v>123</v>
      </c>
      <c r="K47" s="53" t="s">
        <v>123</v>
      </c>
      <c r="L47" s="53" t="s">
        <v>123</v>
      </c>
      <c r="M47" s="53" t="s">
        <v>123</v>
      </c>
      <c r="N47" s="53" t="s">
        <v>123</v>
      </c>
      <c r="O47" s="226">
        <f t="shared" si="2"/>
        <v>20000</v>
      </c>
    </row>
    <row r="48" spans="1:15" ht="25.5" x14ac:dyDescent="0.25">
      <c r="A48" s="754" t="s">
        <v>268</v>
      </c>
      <c r="B48" s="754" t="s">
        <v>451</v>
      </c>
      <c r="C48" s="754" t="s">
        <v>853</v>
      </c>
      <c r="D48" s="754" t="s">
        <v>1069</v>
      </c>
      <c r="E48" s="754" t="s">
        <v>327</v>
      </c>
      <c r="F48" s="754" t="s">
        <v>1145</v>
      </c>
      <c r="G48" s="754" t="s">
        <v>83</v>
      </c>
      <c r="H48" s="755">
        <v>20000</v>
      </c>
      <c r="I48" s="53" t="s">
        <v>123</v>
      </c>
      <c r="J48" s="53" t="s">
        <v>123</v>
      </c>
      <c r="K48" s="53" t="s">
        <v>123</v>
      </c>
      <c r="L48" s="53" t="s">
        <v>123</v>
      </c>
      <c r="M48" s="53" t="s">
        <v>123</v>
      </c>
      <c r="N48" s="53" t="s">
        <v>123</v>
      </c>
      <c r="O48" s="226">
        <f t="shared" si="2"/>
        <v>20000</v>
      </c>
    </row>
    <row r="49" spans="1:15" ht="25.5" x14ac:dyDescent="0.25">
      <c r="A49" s="754" t="s">
        <v>268</v>
      </c>
      <c r="B49" s="754" t="s">
        <v>451</v>
      </c>
      <c r="C49" s="754" t="s">
        <v>853</v>
      </c>
      <c r="D49" s="754" t="s">
        <v>1069</v>
      </c>
      <c r="E49" s="754" t="s">
        <v>327</v>
      </c>
      <c r="F49" s="754" t="s">
        <v>1146</v>
      </c>
      <c r="G49" s="754" t="s">
        <v>83</v>
      </c>
      <c r="H49" s="755">
        <v>20000</v>
      </c>
      <c r="I49" s="53" t="s">
        <v>123</v>
      </c>
      <c r="J49" s="53" t="s">
        <v>123</v>
      </c>
      <c r="K49" s="53" t="s">
        <v>123</v>
      </c>
      <c r="L49" s="53" t="s">
        <v>123</v>
      </c>
      <c r="M49" s="53" t="s">
        <v>123</v>
      </c>
      <c r="N49" s="53" t="s">
        <v>123</v>
      </c>
      <c r="O49" s="226">
        <f t="shared" si="2"/>
        <v>20000</v>
      </c>
    </row>
    <row r="50" spans="1:15" ht="25.5" x14ac:dyDescent="0.25">
      <c r="A50" s="754" t="s">
        <v>268</v>
      </c>
      <c r="B50" s="754" t="s">
        <v>451</v>
      </c>
      <c r="C50" s="754" t="s">
        <v>853</v>
      </c>
      <c r="D50" s="754" t="s">
        <v>1069</v>
      </c>
      <c r="E50" s="754" t="s">
        <v>327</v>
      </c>
      <c r="F50" s="754" t="s">
        <v>1147</v>
      </c>
      <c r="G50" s="754" t="s">
        <v>83</v>
      </c>
      <c r="H50" s="755">
        <v>33187.85</v>
      </c>
      <c r="I50" s="53" t="s">
        <v>123</v>
      </c>
      <c r="J50" s="53" t="s">
        <v>123</v>
      </c>
      <c r="K50" s="53" t="s">
        <v>123</v>
      </c>
      <c r="L50" s="53" t="s">
        <v>123</v>
      </c>
      <c r="M50" s="53" t="s">
        <v>123</v>
      </c>
      <c r="N50" s="53" t="s">
        <v>123</v>
      </c>
      <c r="O50" s="226">
        <f t="shared" si="2"/>
        <v>33187.85</v>
      </c>
    </row>
    <row r="51" spans="1:15" ht="25.5" x14ac:dyDescent="0.25">
      <c r="A51" s="754" t="s">
        <v>268</v>
      </c>
      <c r="B51" s="754" t="s">
        <v>451</v>
      </c>
      <c r="C51" s="754" t="s">
        <v>853</v>
      </c>
      <c r="D51" s="754" t="s">
        <v>1069</v>
      </c>
      <c r="E51" s="754" t="s">
        <v>327</v>
      </c>
      <c r="F51" s="754" t="s">
        <v>1148</v>
      </c>
      <c r="G51" s="754" t="s">
        <v>83</v>
      </c>
      <c r="H51" s="755">
        <v>20000</v>
      </c>
      <c r="I51" s="53" t="s">
        <v>123</v>
      </c>
      <c r="J51" s="53" t="s">
        <v>123</v>
      </c>
      <c r="K51" s="53" t="s">
        <v>123</v>
      </c>
      <c r="L51" s="53" t="s">
        <v>123</v>
      </c>
      <c r="M51" s="53" t="s">
        <v>123</v>
      </c>
      <c r="N51" s="53" t="s">
        <v>123</v>
      </c>
      <c r="O51" s="226">
        <f t="shared" si="2"/>
        <v>20000</v>
      </c>
    </row>
    <row r="52" spans="1:15" ht="25.5" x14ac:dyDescent="0.25">
      <c r="A52" s="754" t="s">
        <v>268</v>
      </c>
      <c r="B52" s="754" t="s">
        <v>451</v>
      </c>
      <c r="C52" s="754" t="s">
        <v>853</v>
      </c>
      <c r="D52" s="754" t="s">
        <v>1069</v>
      </c>
      <c r="E52" s="754" t="s">
        <v>327</v>
      </c>
      <c r="F52" s="754" t="s">
        <v>1149</v>
      </c>
      <c r="G52" s="754" t="s">
        <v>83</v>
      </c>
      <c r="H52" s="755">
        <v>5000</v>
      </c>
      <c r="I52" s="53" t="s">
        <v>123</v>
      </c>
      <c r="J52" s="53" t="s">
        <v>123</v>
      </c>
      <c r="K52" s="53" t="s">
        <v>123</v>
      </c>
      <c r="L52" s="53" t="s">
        <v>123</v>
      </c>
      <c r="M52" s="53" t="s">
        <v>123</v>
      </c>
      <c r="N52" s="53" t="s">
        <v>123</v>
      </c>
      <c r="O52" s="226">
        <f t="shared" si="2"/>
        <v>5000</v>
      </c>
    </row>
    <row r="53" spans="1:15" ht="25.5" x14ac:dyDescent="0.25">
      <c r="A53" s="754" t="s">
        <v>268</v>
      </c>
      <c r="B53" s="754" t="s">
        <v>451</v>
      </c>
      <c r="C53" s="754" t="s">
        <v>853</v>
      </c>
      <c r="D53" s="754" t="s">
        <v>1069</v>
      </c>
      <c r="E53" s="754" t="s">
        <v>327</v>
      </c>
      <c r="F53" s="754" t="s">
        <v>1150</v>
      </c>
      <c r="G53" s="754" t="s">
        <v>83</v>
      </c>
      <c r="H53" s="757">
        <v>50000</v>
      </c>
      <c r="I53" s="53" t="s">
        <v>123</v>
      </c>
      <c r="J53" s="53" t="s">
        <v>123</v>
      </c>
      <c r="K53" s="53" t="s">
        <v>123</v>
      </c>
      <c r="L53" s="53" t="s">
        <v>123</v>
      </c>
      <c r="M53" s="53" t="s">
        <v>123</v>
      </c>
      <c r="N53" s="53" t="s">
        <v>123</v>
      </c>
      <c r="O53" s="226">
        <f t="shared" si="2"/>
        <v>50000</v>
      </c>
    </row>
    <row r="54" spans="1:15" ht="25.5" x14ac:dyDescent="0.25">
      <c r="A54" s="754" t="s">
        <v>268</v>
      </c>
      <c r="B54" s="754" t="s">
        <v>451</v>
      </c>
      <c r="C54" s="754" t="s">
        <v>853</v>
      </c>
      <c r="D54" s="754" t="s">
        <v>1069</v>
      </c>
      <c r="E54" s="754" t="s">
        <v>327</v>
      </c>
      <c r="F54" s="754" t="s">
        <v>1151</v>
      </c>
      <c r="G54" s="754" t="s">
        <v>83</v>
      </c>
      <c r="H54" s="757">
        <v>50000</v>
      </c>
      <c r="I54" s="53" t="s">
        <v>123</v>
      </c>
      <c r="J54" s="53" t="s">
        <v>123</v>
      </c>
      <c r="K54" s="53" t="s">
        <v>123</v>
      </c>
      <c r="L54" s="53" t="s">
        <v>123</v>
      </c>
      <c r="M54" s="53" t="s">
        <v>123</v>
      </c>
      <c r="N54" s="53" t="s">
        <v>123</v>
      </c>
      <c r="O54" s="226">
        <f t="shared" si="2"/>
        <v>50000</v>
      </c>
    </row>
    <row r="55" spans="1:15" ht="25.5" x14ac:dyDescent="0.25">
      <c r="A55" s="754" t="s">
        <v>268</v>
      </c>
      <c r="B55" s="754" t="s">
        <v>451</v>
      </c>
      <c r="C55" s="754" t="s">
        <v>853</v>
      </c>
      <c r="D55" s="754" t="s">
        <v>1069</v>
      </c>
      <c r="E55" s="754" t="s">
        <v>327</v>
      </c>
      <c r="F55" s="754" t="s">
        <v>1152</v>
      </c>
      <c r="G55" s="754" t="s">
        <v>83</v>
      </c>
      <c r="H55" s="757">
        <v>7000</v>
      </c>
      <c r="I55" s="53" t="s">
        <v>123</v>
      </c>
      <c r="J55" s="53" t="s">
        <v>123</v>
      </c>
      <c r="K55" s="53" t="s">
        <v>123</v>
      </c>
      <c r="L55" s="53" t="s">
        <v>123</v>
      </c>
      <c r="M55" s="53" t="s">
        <v>123</v>
      </c>
      <c r="N55" s="53" t="s">
        <v>123</v>
      </c>
      <c r="O55" s="226">
        <f t="shared" si="2"/>
        <v>7000</v>
      </c>
    </row>
    <row r="56" spans="1:15" ht="25.5" x14ac:dyDescent="0.25">
      <c r="A56" s="754" t="s">
        <v>268</v>
      </c>
      <c r="B56" s="754" t="s">
        <v>451</v>
      </c>
      <c r="C56" s="754" t="s">
        <v>853</v>
      </c>
      <c r="D56" s="754" t="s">
        <v>1069</v>
      </c>
      <c r="E56" s="754" t="s">
        <v>327</v>
      </c>
      <c r="F56" s="754" t="s">
        <v>1153</v>
      </c>
      <c r="G56" s="754" t="s">
        <v>83</v>
      </c>
      <c r="H56" s="757">
        <v>7000</v>
      </c>
      <c r="I56" s="53" t="s">
        <v>123</v>
      </c>
      <c r="J56" s="53" t="s">
        <v>123</v>
      </c>
      <c r="K56" s="53" t="s">
        <v>123</v>
      </c>
      <c r="L56" s="53" t="s">
        <v>123</v>
      </c>
      <c r="M56" s="53" t="s">
        <v>123</v>
      </c>
      <c r="N56" s="53" t="s">
        <v>123</v>
      </c>
      <c r="O56" s="226">
        <f t="shared" si="2"/>
        <v>7000</v>
      </c>
    </row>
    <row r="57" spans="1:15" ht="25.5" x14ac:dyDescent="0.25">
      <c r="A57" s="754" t="s">
        <v>268</v>
      </c>
      <c r="B57" s="754" t="s">
        <v>451</v>
      </c>
      <c r="C57" s="754" t="s">
        <v>853</v>
      </c>
      <c r="D57" s="754" t="s">
        <v>1069</v>
      </c>
      <c r="E57" s="754" t="s">
        <v>327</v>
      </c>
      <c r="F57" s="754" t="s">
        <v>1154</v>
      </c>
      <c r="G57" s="754" t="s">
        <v>83</v>
      </c>
      <c r="H57" s="757">
        <v>7000</v>
      </c>
      <c r="I57" s="53" t="s">
        <v>123</v>
      </c>
      <c r="J57" s="53" t="s">
        <v>123</v>
      </c>
      <c r="K57" s="53" t="s">
        <v>123</v>
      </c>
      <c r="L57" s="53" t="s">
        <v>123</v>
      </c>
      <c r="M57" s="53" t="s">
        <v>123</v>
      </c>
      <c r="N57" s="53" t="s">
        <v>123</v>
      </c>
      <c r="O57" s="226">
        <f t="shared" si="2"/>
        <v>7000</v>
      </c>
    </row>
    <row r="58" spans="1:15" ht="25.5" x14ac:dyDescent="0.25">
      <c r="A58" s="754" t="s">
        <v>268</v>
      </c>
      <c r="B58" s="754" t="s">
        <v>451</v>
      </c>
      <c r="C58" s="754" t="s">
        <v>853</v>
      </c>
      <c r="D58" s="754" t="s">
        <v>1069</v>
      </c>
      <c r="E58" s="754" t="s">
        <v>327</v>
      </c>
      <c r="F58" s="754" t="s">
        <v>1155</v>
      </c>
      <c r="G58" s="754" t="s">
        <v>83</v>
      </c>
      <c r="H58" s="757">
        <v>7000</v>
      </c>
      <c r="I58" s="53" t="s">
        <v>123</v>
      </c>
      <c r="J58" s="53" t="s">
        <v>123</v>
      </c>
      <c r="K58" s="53" t="s">
        <v>123</v>
      </c>
      <c r="L58" s="53" t="s">
        <v>123</v>
      </c>
      <c r="M58" s="53" t="s">
        <v>123</v>
      </c>
      <c r="N58" s="53" t="s">
        <v>123</v>
      </c>
      <c r="O58" s="226">
        <f t="shared" si="2"/>
        <v>7000</v>
      </c>
    </row>
    <row r="59" spans="1:15" ht="25.5" x14ac:dyDescent="0.25">
      <c r="A59" s="754" t="s">
        <v>268</v>
      </c>
      <c r="B59" s="754" t="s">
        <v>451</v>
      </c>
      <c r="C59" s="754" t="s">
        <v>853</v>
      </c>
      <c r="D59" s="754" t="s">
        <v>1069</v>
      </c>
      <c r="E59" s="754" t="s">
        <v>327</v>
      </c>
      <c r="F59" s="754" t="s">
        <v>1156</v>
      </c>
      <c r="G59" s="754" t="s">
        <v>83</v>
      </c>
      <c r="H59" s="757">
        <v>7000</v>
      </c>
      <c r="I59" s="53" t="s">
        <v>123</v>
      </c>
      <c r="J59" s="53" t="s">
        <v>123</v>
      </c>
      <c r="K59" s="53" t="s">
        <v>123</v>
      </c>
      <c r="L59" s="53" t="s">
        <v>123</v>
      </c>
      <c r="M59" s="53" t="s">
        <v>123</v>
      </c>
      <c r="N59" s="53" t="s">
        <v>123</v>
      </c>
      <c r="O59" s="226">
        <f t="shared" si="2"/>
        <v>7000</v>
      </c>
    </row>
    <row r="60" spans="1:15" ht="25.5" x14ac:dyDescent="0.25">
      <c r="A60" s="754" t="s">
        <v>268</v>
      </c>
      <c r="B60" s="754" t="s">
        <v>451</v>
      </c>
      <c r="C60" s="754" t="s">
        <v>853</v>
      </c>
      <c r="D60" s="754" t="s">
        <v>1069</v>
      </c>
      <c r="E60" s="754" t="s">
        <v>327</v>
      </c>
      <c r="F60" s="754" t="s">
        <v>1157</v>
      </c>
      <c r="G60" s="754" t="s">
        <v>83</v>
      </c>
      <c r="H60" s="757">
        <v>7000</v>
      </c>
      <c r="I60" s="53" t="s">
        <v>123</v>
      </c>
      <c r="J60" s="53" t="s">
        <v>123</v>
      </c>
      <c r="K60" s="53" t="s">
        <v>123</v>
      </c>
      <c r="L60" s="53" t="s">
        <v>123</v>
      </c>
      <c r="M60" s="53" t="s">
        <v>123</v>
      </c>
      <c r="N60" s="53" t="s">
        <v>123</v>
      </c>
      <c r="O60" s="226">
        <f t="shared" si="2"/>
        <v>7000</v>
      </c>
    </row>
    <row r="61" spans="1:15" ht="25.5" x14ac:dyDescent="0.25">
      <c r="A61" s="754" t="s">
        <v>268</v>
      </c>
      <c r="B61" s="754" t="s">
        <v>451</v>
      </c>
      <c r="C61" s="754" t="s">
        <v>853</v>
      </c>
      <c r="D61" s="754" t="s">
        <v>1069</v>
      </c>
      <c r="E61" s="754" t="s">
        <v>327</v>
      </c>
      <c r="F61" s="754" t="s">
        <v>1158</v>
      </c>
      <c r="G61" s="754" t="s">
        <v>83</v>
      </c>
      <c r="H61" s="757">
        <v>7000</v>
      </c>
      <c r="I61" s="53" t="s">
        <v>123</v>
      </c>
      <c r="J61" s="53" t="s">
        <v>123</v>
      </c>
      <c r="K61" s="53" t="s">
        <v>123</v>
      </c>
      <c r="L61" s="53" t="s">
        <v>123</v>
      </c>
      <c r="M61" s="53" t="s">
        <v>123</v>
      </c>
      <c r="N61" s="53" t="s">
        <v>123</v>
      </c>
      <c r="O61" s="226">
        <f t="shared" si="2"/>
        <v>7000</v>
      </c>
    </row>
    <row r="62" spans="1:15" ht="25.5" x14ac:dyDescent="0.25">
      <c r="A62" s="754" t="s">
        <v>268</v>
      </c>
      <c r="B62" s="754" t="s">
        <v>451</v>
      </c>
      <c r="C62" s="754" t="s">
        <v>853</v>
      </c>
      <c r="D62" s="754" t="s">
        <v>1069</v>
      </c>
      <c r="E62" s="754" t="s">
        <v>327</v>
      </c>
      <c r="F62" s="754" t="s">
        <v>1159</v>
      </c>
      <c r="G62" s="754" t="s">
        <v>83</v>
      </c>
      <c r="H62" s="757">
        <v>15048</v>
      </c>
      <c r="I62" s="53" t="s">
        <v>123</v>
      </c>
      <c r="J62" s="53" t="s">
        <v>123</v>
      </c>
      <c r="K62" s="53" t="s">
        <v>123</v>
      </c>
      <c r="L62" s="53" t="s">
        <v>123</v>
      </c>
      <c r="M62" s="53" t="s">
        <v>123</v>
      </c>
      <c r="N62" s="53" t="s">
        <v>123</v>
      </c>
      <c r="O62" s="226">
        <f t="shared" si="2"/>
        <v>15048</v>
      </c>
    </row>
    <row r="63" spans="1:15" ht="38.25" x14ac:dyDescent="0.25">
      <c r="A63" s="754" t="s">
        <v>268</v>
      </c>
      <c r="B63" s="754" t="s">
        <v>451</v>
      </c>
      <c r="C63" s="754" t="s">
        <v>853</v>
      </c>
      <c r="D63" s="754" t="s">
        <v>1069</v>
      </c>
      <c r="E63" s="754" t="s">
        <v>327</v>
      </c>
      <c r="F63" s="754" t="s">
        <v>1160</v>
      </c>
      <c r="G63" s="754" t="s">
        <v>83</v>
      </c>
      <c r="H63" s="757">
        <v>18776.830000000002</v>
      </c>
      <c r="I63" s="53" t="s">
        <v>123</v>
      </c>
      <c r="J63" s="53" t="s">
        <v>123</v>
      </c>
      <c r="K63" s="53" t="s">
        <v>123</v>
      </c>
      <c r="L63" s="53" t="s">
        <v>123</v>
      </c>
      <c r="M63" s="53" t="s">
        <v>123</v>
      </c>
      <c r="N63" s="53" t="s">
        <v>123</v>
      </c>
      <c r="O63" s="226">
        <f t="shared" si="2"/>
        <v>18776.830000000002</v>
      </c>
    </row>
    <row r="64" spans="1:15" ht="25.5" x14ac:dyDescent="0.25">
      <c r="A64" s="754" t="s">
        <v>268</v>
      </c>
      <c r="B64" s="754" t="s">
        <v>451</v>
      </c>
      <c r="C64" s="754" t="s">
        <v>853</v>
      </c>
      <c r="D64" s="754" t="s">
        <v>1069</v>
      </c>
      <c r="E64" s="754" t="s">
        <v>327</v>
      </c>
      <c r="F64" s="754" t="s">
        <v>1161</v>
      </c>
      <c r="G64" s="754" t="s">
        <v>83</v>
      </c>
      <c r="H64" s="757">
        <v>14421.05</v>
      </c>
      <c r="I64" s="53" t="s">
        <v>123</v>
      </c>
      <c r="J64" s="53" t="s">
        <v>123</v>
      </c>
      <c r="K64" s="53" t="s">
        <v>123</v>
      </c>
      <c r="L64" s="53" t="s">
        <v>123</v>
      </c>
      <c r="M64" s="53" t="s">
        <v>123</v>
      </c>
      <c r="N64" s="53" t="s">
        <v>123</v>
      </c>
      <c r="O64" s="226">
        <f t="shared" si="2"/>
        <v>14421.05</v>
      </c>
    </row>
    <row r="65" spans="1:15" ht="25.5" x14ac:dyDescent="0.25">
      <c r="A65" s="754" t="s">
        <v>268</v>
      </c>
      <c r="B65" s="754" t="s">
        <v>451</v>
      </c>
      <c r="C65" s="754" t="s">
        <v>853</v>
      </c>
      <c r="D65" s="754" t="s">
        <v>1069</v>
      </c>
      <c r="E65" s="754" t="s">
        <v>327</v>
      </c>
      <c r="F65" s="754" t="s">
        <v>1162</v>
      </c>
      <c r="G65" s="754" t="s">
        <v>83</v>
      </c>
      <c r="H65" s="757">
        <v>17465.310000000001</v>
      </c>
      <c r="I65" s="53" t="s">
        <v>123</v>
      </c>
      <c r="J65" s="53" t="s">
        <v>123</v>
      </c>
      <c r="K65" s="53" t="s">
        <v>123</v>
      </c>
      <c r="L65" s="53" t="s">
        <v>123</v>
      </c>
      <c r="M65" s="53" t="s">
        <v>123</v>
      </c>
      <c r="N65" s="53" t="s">
        <v>123</v>
      </c>
      <c r="O65" s="226">
        <f t="shared" si="2"/>
        <v>17465.310000000001</v>
      </c>
    </row>
    <row r="66" spans="1:15" ht="25.5" x14ac:dyDescent="0.25">
      <c r="A66" s="754" t="s">
        <v>268</v>
      </c>
      <c r="B66" s="754" t="s">
        <v>451</v>
      </c>
      <c r="C66" s="754" t="s">
        <v>853</v>
      </c>
      <c r="D66" s="754" t="s">
        <v>1069</v>
      </c>
      <c r="E66" s="754" t="s">
        <v>327</v>
      </c>
      <c r="F66" s="754" t="s">
        <v>1163</v>
      </c>
      <c r="G66" s="754" t="s">
        <v>83</v>
      </c>
      <c r="H66" s="757">
        <v>32490.19</v>
      </c>
      <c r="I66" s="53" t="s">
        <v>123</v>
      </c>
      <c r="J66" s="53" t="s">
        <v>123</v>
      </c>
      <c r="K66" s="53" t="s">
        <v>123</v>
      </c>
      <c r="L66" s="53" t="s">
        <v>123</v>
      </c>
      <c r="M66" s="53" t="s">
        <v>123</v>
      </c>
      <c r="N66" s="53" t="s">
        <v>123</v>
      </c>
      <c r="O66" s="226">
        <f t="shared" si="2"/>
        <v>32490.19</v>
      </c>
    </row>
    <row r="67" spans="1:15" ht="25.5" x14ac:dyDescent="0.25">
      <c r="A67" s="754" t="s">
        <v>268</v>
      </c>
      <c r="B67" s="754" t="s">
        <v>451</v>
      </c>
      <c r="C67" s="754" t="s">
        <v>853</v>
      </c>
      <c r="D67" s="754" t="s">
        <v>1069</v>
      </c>
      <c r="E67" s="754" t="s">
        <v>327</v>
      </c>
      <c r="F67" s="754" t="s">
        <v>1164</v>
      </c>
      <c r="G67" s="754" t="s">
        <v>83</v>
      </c>
      <c r="H67" s="757">
        <v>24655.58</v>
      </c>
      <c r="I67" s="53" t="s">
        <v>123</v>
      </c>
      <c r="J67" s="53" t="s">
        <v>123</v>
      </c>
      <c r="K67" s="53" t="s">
        <v>123</v>
      </c>
      <c r="L67" s="53" t="s">
        <v>123</v>
      </c>
      <c r="M67" s="53" t="s">
        <v>123</v>
      </c>
      <c r="N67" s="53" t="s">
        <v>123</v>
      </c>
      <c r="O67" s="226">
        <f t="shared" si="2"/>
        <v>24655.58</v>
      </c>
    </row>
    <row r="68" spans="1:15" ht="25.5" x14ac:dyDescent="0.25">
      <c r="A68" s="754" t="s">
        <v>268</v>
      </c>
      <c r="B68" s="754" t="s">
        <v>451</v>
      </c>
      <c r="C68" s="754" t="s">
        <v>853</v>
      </c>
      <c r="D68" s="754" t="s">
        <v>1069</v>
      </c>
      <c r="E68" s="754" t="s">
        <v>327</v>
      </c>
      <c r="F68" s="754" t="s">
        <v>1165</v>
      </c>
      <c r="G68" s="754" t="s">
        <v>83</v>
      </c>
      <c r="H68" s="757">
        <v>44239.17</v>
      </c>
      <c r="I68" s="53" t="s">
        <v>123</v>
      </c>
      <c r="J68" s="53" t="s">
        <v>123</v>
      </c>
      <c r="K68" s="53" t="s">
        <v>123</v>
      </c>
      <c r="L68" s="53" t="s">
        <v>123</v>
      </c>
      <c r="M68" s="53" t="s">
        <v>123</v>
      </c>
      <c r="N68" s="53" t="s">
        <v>123</v>
      </c>
      <c r="O68" s="226">
        <f t="shared" si="2"/>
        <v>44239.17</v>
      </c>
    </row>
    <row r="69" spans="1:15" ht="25.5" x14ac:dyDescent="0.25">
      <c r="A69" s="754" t="s">
        <v>268</v>
      </c>
      <c r="B69" s="754" t="s">
        <v>451</v>
      </c>
      <c r="C69" s="754" t="s">
        <v>853</v>
      </c>
      <c r="D69" s="754" t="s">
        <v>1069</v>
      </c>
      <c r="E69" s="754" t="s">
        <v>327</v>
      </c>
      <c r="F69" s="754" t="s">
        <v>1166</v>
      </c>
      <c r="G69" s="754" t="s">
        <v>83</v>
      </c>
      <c r="H69" s="757">
        <v>31947.97</v>
      </c>
      <c r="I69" s="53" t="s">
        <v>123</v>
      </c>
      <c r="J69" s="53" t="s">
        <v>123</v>
      </c>
      <c r="K69" s="53" t="s">
        <v>123</v>
      </c>
      <c r="L69" s="53" t="s">
        <v>123</v>
      </c>
      <c r="M69" s="53" t="s">
        <v>123</v>
      </c>
      <c r="N69" s="53" t="s">
        <v>123</v>
      </c>
      <c r="O69" s="226">
        <f t="shared" si="2"/>
        <v>31947.97</v>
      </c>
    </row>
    <row r="70" spans="1:15" ht="25.5" x14ac:dyDescent="0.25">
      <c r="A70" s="754" t="s">
        <v>268</v>
      </c>
      <c r="B70" s="754" t="s">
        <v>451</v>
      </c>
      <c r="C70" s="754" t="s">
        <v>853</v>
      </c>
      <c r="D70" s="754" t="s">
        <v>1069</v>
      </c>
      <c r="E70" s="754" t="s">
        <v>327</v>
      </c>
      <c r="F70" s="754" t="s">
        <v>1167</v>
      </c>
      <c r="G70" s="754" t="s">
        <v>83</v>
      </c>
      <c r="H70" s="757">
        <v>31721.7</v>
      </c>
      <c r="I70" s="53" t="s">
        <v>123</v>
      </c>
      <c r="J70" s="53" t="s">
        <v>123</v>
      </c>
      <c r="K70" s="53" t="s">
        <v>123</v>
      </c>
      <c r="L70" s="53" t="s">
        <v>123</v>
      </c>
      <c r="M70" s="53" t="s">
        <v>123</v>
      </c>
      <c r="N70" s="53" t="s">
        <v>123</v>
      </c>
      <c r="O70" s="226">
        <f t="shared" si="2"/>
        <v>31721.7</v>
      </c>
    </row>
    <row r="71" spans="1:15" ht="25.5" x14ac:dyDescent="0.25">
      <c r="A71" s="754" t="s">
        <v>268</v>
      </c>
      <c r="B71" s="754" t="s">
        <v>451</v>
      </c>
      <c r="C71" s="754" t="s">
        <v>853</v>
      </c>
      <c r="D71" s="754" t="s">
        <v>1069</v>
      </c>
      <c r="E71" s="754" t="s">
        <v>327</v>
      </c>
      <c r="F71" s="754" t="s">
        <v>1168</v>
      </c>
      <c r="G71" s="754" t="s">
        <v>83</v>
      </c>
      <c r="H71" s="757">
        <v>32267.29</v>
      </c>
      <c r="I71" s="53" t="s">
        <v>123</v>
      </c>
      <c r="J71" s="53" t="s">
        <v>123</v>
      </c>
      <c r="K71" s="53" t="s">
        <v>123</v>
      </c>
      <c r="L71" s="53" t="s">
        <v>123</v>
      </c>
      <c r="M71" s="53" t="s">
        <v>123</v>
      </c>
      <c r="N71" s="53" t="s">
        <v>123</v>
      </c>
      <c r="O71" s="226">
        <f t="shared" si="2"/>
        <v>32267.29</v>
      </c>
    </row>
    <row r="72" spans="1:15" ht="38.25" x14ac:dyDescent="0.25">
      <c r="A72" s="754" t="s">
        <v>268</v>
      </c>
      <c r="B72" s="754" t="s">
        <v>451</v>
      </c>
      <c r="C72" s="754" t="s">
        <v>853</v>
      </c>
      <c r="D72" s="754" t="s">
        <v>1069</v>
      </c>
      <c r="E72" s="754" t="s">
        <v>327</v>
      </c>
      <c r="F72" s="754" t="s">
        <v>1169</v>
      </c>
      <c r="G72" s="754" t="s">
        <v>83</v>
      </c>
      <c r="H72" s="757">
        <v>29845.98</v>
      </c>
      <c r="I72" s="53" t="s">
        <v>123</v>
      </c>
      <c r="J72" s="53" t="s">
        <v>123</v>
      </c>
      <c r="K72" s="53" t="s">
        <v>123</v>
      </c>
      <c r="L72" s="53" t="s">
        <v>123</v>
      </c>
      <c r="M72" s="53" t="s">
        <v>123</v>
      </c>
      <c r="N72" s="53" t="s">
        <v>123</v>
      </c>
      <c r="O72" s="226">
        <f t="shared" si="2"/>
        <v>29845.98</v>
      </c>
    </row>
    <row r="73" spans="1:15" ht="38.25" x14ac:dyDescent="0.25">
      <c r="A73" s="754" t="s">
        <v>268</v>
      </c>
      <c r="B73" s="754" t="s">
        <v>451</v>
      </c>
      <c r="C73" s="754" t="s">
        <v>853</v>
      </c>
      <c r="D73" s="754" t="s">
        <v>1069</v>
      </c>
      <c r="E73" s="754" t="s">
        <v>327</v>
      </c>
      <c r="F73" s="754" t="s">
        <v>1170</v>
      </c>
      <c r="G73" s="754" t="s">
        <v>83</v>
      </c>
      <c r="H73" s="757">
        <v>27715.9</v>
      </c>
      <c r="I73" s="53" t="s">
        <v>123</v>
      </c>
      <c r="J73" s="53" t="s">
        <v>123</v>
      </c>
      <c r="K73" s="53" t="s">
        <v>123</v>
      </c>
      <c r="L73" s="53" t="s">
        <v>123</v>
      </c>
      <c r="M73" s="53" t="s">
        <v>123</v>
      </c>
      <c r="N73" s="53" t="s">
        <v>123</v>
      </c>
      <c r="O73" s="226">
        <f t="shared" si="2"/>
        <v>27715.9</v>
      </c>
    </row>
    <row r="74" spans="1:15" ht="25.5" x14ac:dyDescent="0.25">
      <c r="A74" s="754" t="s">
        <v>268</v>
      </c>
      <c r="B74" s="754" t="s">
        <v>451</v>
      </c>
      <c r="C74" s="754" t="s">
        <v>853</v>
      </c>
      <c r="D74" s="754" t="s">
        <v>1069</v>
      </c>
      <c r="E74" s="754" t="s">
        <v>327</v>
      </c>
      <c r="F74" s="754" t="s">
        <v>1171</v>
      </c>
      <c r="G74" s="754" t="s">
        <v>83</v>
      </c>
      <c r="H74" s="757">
        <v>31192.85</v>
      </c>
      <c r="I74" s="53" t="s">
        <v>123</v>
      </c>
      <c r="J74" s="53" t="s">
        <v>123</v>
      </c>
      <c r="K74" s="53" t="s">
        <v>123</v>
      </c>
      <c r="L74" s="53" t="s">
        <v>123</v>
      </c>
      <c r="M74" s="53" t="s">
        <v>123</v>
      </c>
      <c r="N74" s="53" t="s">
        <v>123</v>
      </c>
      <c r="O74" s="226">
        <f t="shared" si="2"/>
        <v>31192.85</v>
      </c>
    </row>
    <row r="75" spans="1:15" ht="45.75" customHeight="1" x14ac:dyDescent="0.25">
      <c r="A75" s="56" t="s">
        <v>102</v>
      </c>
      <c r="B75" s="278" t="s">
        <v>422</v>
      </c>
      <c r="C75" s="103" t="s">
        <v>414</v>
      </c>
      <c r="D75" s="103" t="s">
        <v>415</v>
      </c>
      <c r="E75" s="103" t="s">
        <v>416</v>
      </c>
      <c r="F75" s="103" t="s">
        <v>417</v>
      </c>
      <c r="G75" s="103" t="s">
        <v>83</v>
      </c>
      <c r="H75" s="63">
        <v>81000</v>
      </c>
      <c r="I75" s="53" t="s">
        <v>123</v>
      </c>
      <c r="J75" s="53" t="s">
        <v>123</v>
      </c>
      <c r="K75" s="53" t="s">
        <v>123</v>
      </c>
      <c r="L75" s="53" t="s">
        <v>123</v>
      </c>
      <c r="M75" s="53" t="s">
        <v>123</v>
      </c>
      <c r="N75" s="53" t="s">
        <v>123</v>
      </c>
      <c r="O75" s="226">
        <f t="shared" si="2"/>
        <v>81000</v>
      </c>
    </row>
    <row r="76" spans="1:15" ht="51" x14ac:dyDescent="0.25">
      <c r="A76" s="56" t="s">
        <v>102</v>
      </c>
      <c r="B76" s="278" t="s">
        <v>422</v>
      </c>
      <c r="C76" s="103" t="s">
        <v>414</v>
      </c>
      <c r="D76" s="103" t="s">
        <v>415</v>
      </c>
      <c r="E76" s="103" t="s">
        <v>416</v>
      </c>
      <c r="F76" s="103" t="s">
        <v>418</v>
      </c>
      <c r="G76" s="103" t="s">
        <v>83</v>
      </c>
      <c r="H76" s="63">
        <v>26900</v>
      </c>
      <c r="I76" s="53" t="s">
        <v>123</v>
      </c>
      <c r="J76" s="53" t="s">
        <v>123</v>
      </c>
      <c r="K76" s="53" t="s">
        <v>123</v>
      </c>
      <c r="L76" s="53" t="s">
        <v>123</v>
      </c>
      <c r="M76" s="53" t="s">
        <v>123</v>
      </c>
      <c r="N76" s="53" t="s">
        <v>123</v>
      </c>
      <c r="O76" s="226">
        <f t="shared" si="2"/>
        <v>26900</v>
      </c>
    </row>
    <row r="77" spans="1:15" ht="45" customHeight="1" x14ac:dyDescent="0.25">
      <c r="A77" s="56" t="s">
        <v>102</v>
      </c>
      <c r="B77" s="278" t="s">
        <v>422</v>
      </c>
      <c r="C77" s="103" t="s">
        <v>414</v>
      </c>
      <c r="D77" s="103" t="s">
        <v>415</v>
      </c>
      <c r="E77" s="103" t="s">
        <v>416</v>
      </c>
      <c r="F77" s="103" t="s">
        <v>419</v>
      </c>
      <c r="G77" s="103" t="s">
        <v>83</v>
      </c>
      <c r="H77" s="63">
        <v>501561.34</v>
      </c>
      <c r="I77" s="53" t="s">
        <v>123</v>
      </c>
      <c r="J77" s="53" t="s">
        <v>123</v>
      </c>
      <c r="K77" s="53" t="s">
        <v>123</v>
      </c>
      <c r="L77" s="53" t="s">
        <v>123</v>
      </c>
      <c r="M77" s="53" t="s">
        <v>123</v>
      </c>
      <c r="N77" s="53" t="s">
        <v>123</v>
      </c>
      <c r="O77" s="226">
        <f t="shared" si="2"/>
        <v>501561.34</v>
      </c>
    </row>
    <row r="78" spans="1:15" ht="43.5" customHeight="1" x14ac:dyDescent="0.25">
      <c r="A78" s="56" t="s">
        <v>102</v>
      </c>
      <c r="B78" s="278" t="s">
        <v>422</v>
      </c>
      <c r="C78" s="103" t="s">
        <v>414</v>
      </c>
      <c r="D78" s="103" t="s">
        <v>415</v>
      </c>
      <c r="E78" s="103" t="s">
        <v>416</v>
      </c>
      <c r="F78" s="103" t="s">
        <v>420</v>
      </c>
      <c r="G78" s="103" t="s">
        <v>83</v>
      </c>
      <c r="H78" s="63">
        <v>30138.080000000002</v>
      </c>
      <c r="I78" s="53" t="s">
        <v>123</v>
      </c>
      <c r="J78" s="53" t="s">
        <v>123</v>
      </c>
      <c r="K78" s="53" t="s">
        <v>123</v>
      </c>
      <c r="L78" s="53" t="s">
        <v>123</v>
      </c>
      <c r="M78" s="53" t="s">
        <v>123</v>
      </c>
      <c r="N78" s="53" t="s">
        <v>123</v>
      </c>
      <c r="O78" s="226">
        <f t="shared" si="2"/>
        <v>30138.080000000002</v>
      </c>
    </row>
    <row r="79" spans="1:15" ht="45.75" customHeight="1" x14ac:dyDescent="0.25">
      <c r="A79" s="56" t="s">
        <v>102</v>
      </c>
      <c r="B79" s="278" t="s">
        <v>422</v>
      </c>
      <c r="C79" s="103" t="s">
        <v>414</v>
      </c>
      <c r="D79" s="103" t="s">
        <v>415</v>
      </c>
      <c r="E79" s="103" t="s">
        <v>416</v>
      </c>
      <c r="F79" s="103" t="s">
        <v>421</v>
      </c>
      <c r="G79" s="103" t="s">
        <v>83</v>
      </c>
      <c r="H79" s="319">
        <v>22500</v>
      </c>
      <c r="I79" s="53" t="s">
        <v>123</v>
      </c>
      <c r="J79" s="53" t="s">
        <v>123</v>
      </c>
      <c r="K79" s="53" t="s">
        <v>123</v>
      </c>
      <c r="L79" s="53" t="s">
        <v>123</v>
      </c>
      <c r="M79" s="53" t="s">
        <v>123</v>
      </c>
      <c r="N79" s="53" t="s">
        <v>123</v>
      </c>
      <c r="O79" s="226">
        <f t="shared" si="2"/>
        <v>22500</v>
      </c>
    </row>
    <row r="80" spans="1:15" ht="38.25" x14ac:dyDescent="0.25">
      <c r="A80" s="103" t="s">
        <v>489</v>
      </c>
      <c r="B80" s="103" t="s">
        <v>450</v>
      </c>
      <c r="C80" s="103" t="s">
        <v>414</v>
      </c>
      <c r="D80" s="103" t="s">
        <v>450</v>
      </c>
      <c r="E80" s="103" t="s">
        <v>490</v>
      </c>
      <c r="F80" s="103" t="s">
        <v>491</v>
      </c>
      <c r="G80" s="103" t="s">
        <v>83</v>
      </c>
      <c r="H80" s="363">
        <v>81850.240000000005</v>
      </c>
      <c r="I80" s="358"/>
      <c r="J80" s="358"/>
      <c r="K80" s="358"/>
      <c r="L80" s="358"/>
      <c r="M80" s="358"/>
      <c r="N80" s="358"/>
      <c r="O80" s="226">
        <f t="shared" si="2"/>
        <v>81850.240000000005</v>
      </c>
    </row>
    <row r="81" spans="1:15" ht="38.25" x14ac:dyDescent="0.25">
      <c r="A81" s="56" t="s">
        <v>102</v>
      </c>
      <c r="B81" s="347" t="s">
        <v>87</v>
      </c>
      <c r="C81" s="263" t="s">
        <v>452</v>
      </c>
      <c r="D81" s="103" t="s">
        <v>453</v>
      </c>
      <c r="E81" s="103" t="s">
        <v>454</v>
      </c>
      <c r="F81" s="103" t="s">
        <v>455</v>
      </c>
      <c r="G81" s="103" t="s">
        <v>83</v>
      </c>
      <c r="H81" s="348">
        <v>450</v>
      </c>
      <c r="I81" s="53" t="s">
        <v>123</v>
      </c>
      <c r="J81" s="53" t="s">
        <v>123</v>
      </c>
      <c r="K81" s="53" t="s">
        <v>123</v>
      </c>
      <c r="L81" s="53" t="s">
        <v>123</v>
      </c>
      <c r="M81" s="53" t="s">
        <v>123</v>
      </c>
      <c r="N81" s="53" t="s">
        <v>123</v>
      </c>
      <c r="O81" s="226">
        <f t="shared" si="2"/>
        <v>450</v>
      </c>
    </row>
    <row r="82" spans="1:15" ht="38.25" x14ac:dyDescent="0.25">
      <c r="A82" s="56" t="s">
        <v>102</v>
      </c>
      <c r="B82" s="347" t="s">
        <v>87</v>
      </c>
      <c r="C82" s="263" t="s">
        <v>452</v>
      </c>
      <c r="D82" s="103" t="s">
        <v>453</v>
      </c>
      <c r="E82" s="103" t="s">
        <v>454</v>
      </c>
      <c r="F82" s="103" t="s">
        <v>456</v>
      </c>
      <c r="G82" s="103" t="s">
        <v>83</v>
      </c>
      <c r="H82" s="348">
        <v>900</v>
      </c>
      <c r="I82" s="53" t="s">
        <v>123</v>
      </c>
      <c r="J82" s="53" t="s">
        <v>123</v>
      </c>
      <c r="K82" s="53" t="s">
        <v>123</v>
      </c>
      <c r="L82" s="53" t="s">
        <v>123</v>
      </c>
      <c r="M82" s="53" t="s">
        <v>123</v>
      </c>
      <c r="N82" s="53" t="s">
        <v>123</v>
      </c>
      <c r="O82" s="226">
        <f t="shared" si="2"/>
        <v>900</v>
      </c>
    </row>
    <row r="83" spans="1:15" ht="38.25" x14ac:dyDescent="0.25">
      <c r="A83" s="103" t="s">
        <v>294</v>
      </c>
      <c r="B83" s="103" t="s">
        <v>460</v>
      </c>
      <c r="C83" s="103" t="s">
        <v>569</v>
      </c>
      <c r="D83" s="103" t="s">
        <v>570</v>
      </c>
      <c r="E83" s="103" t="s">
        <v>571</v>
      </c>
      <c r="F83" s="103" t="s">
        <v>572</v>
      </c>
      <c r="G83" s="103" t="s">
        <v>100</v>
      </c>
      <c r="H83" s="423">
        <v>16000</v>
      </c>
      <c r="I83" s="53" t="s">
        <v>123</v>
      </c>
      <c r="J83" s="53" t="s">
        <v>123</v>
      </c>
      <c r="K83" s="53" t="s">
        <v>123</v>
      </c>
      <c r="L83" s="53" t="s">
        <v>123</v>
      </c>
      <c r="M83" s="53" t="s">
        <v>123</v>
      </c>
      <c r="N83" s="53" t="s">
        <v>123</v>
      </c>
      <c r="O83" s="226">
        <f t="shared" si="2"/>
        <v>16000</v>
      </c>
    </row>
    <row r="84" spans="1:15" ht="38.25" x14ac:dyDescent="0.25">
      <c r="A84" s="103" t="s">
        <v>294</v>
      </c>
      <c r="B84" s="103" t="s">
        <v>460</v>
      </c>
      <c r="C84" s="103" t="s">
        <v>569</v>
      </c>
      <c r="D84" s="103" t="s">
        <v>570</v>
      </c>
      <c r="E84" s="103" t="s">
        <v>571</v>
      </c>
      <c r="F84" s="103" t="s">
        <v>573</v>
      </c>
      <c r="G84" s="103" t="s">
        <v>83</v>
      </c>
      <c r="H84" s="423">
        <v>9000</v>
      </c>
      <c r="I84" s="53" t="s">
        <v>123</v>
      </c>
      <c r="J84" s="53" t="s">
        <v>123</v>
      </c>
      <c r="K84" s="53" t="s">
        <v>123</v>
      </c>
      <c r="L84" s="53" t="s">
        <v>123</v>
      </c>
      <c r="M84" s="53" t="s">
        <v>123</v>
      </c>
      <c r="N84" s="53" t="s">
        <v>123</v>
      </c>
      <c r="O84" s="226">
        <f t="shared" si="2"/>
        <v>9000</v>
      </c>
    </row>
    <row r="85" spans="1:15" ht="38.25" x14ac:dyDescent="0.25">
      <c r="A85" s="103" t="s">
        <v>294</v>
      </c>
      <c r="B85" s="103" t="s">
        <v>460</v>
      </c>
      <c r="C85" s="103" t="s">
        <v>569</v>
      </c>
      <c r="D85" s="103" t="s">
        <v>570</v>
      </c>
      <c r="E85" s="103" t="s">
        <v>574</v>
      </c>
      <c r="F85" s="103" t="s">
        <v>575</v>
      </c>
      <c r="G85" s="103" t="s">
        <v>83</v>
      </c>
      <c r="H85" s="363">
        <v>5977</v>
      </c>
      <c r="I85" s="53" t="s">
        <v>123</v>
      </c>
      <c r="J85" s="53" t="s">
        <v>123</v>
      </c>
      <c r="K85" s="53" t="s">
        <v>123</v>
      </c>
      <c r="L85" s="53" t="s">
        <v>123</v>
      </c>
      <c r="M85" s="53" t="s">
        <v>123</v>
      </c>
      <c r="N85" s="53" t="s">
        <v>123</v>
      </c>
      <c r="O85" s="226">
        <f t="shared" si="2"/>
        <v>5977</v>
      </c>
    </row>
    <row r="86" spans="1:15" ht="38.25" x14ac:dyDescent="0.25">
      <c r="A86" s="103" t="s">
        <v>294</v>
      </c>
      <c r="B86" s="103" t="s">
        <v>460</v>
      </c>
      <c r="C86" s="103" t="s">
        <v>576</v>
      </c>
      <c r="D86" s="103" t="s">
        <v>577</v>
      </c>
      <c r="E86" s="103" t="s">
        <v>578</v>
      </c>
      <c r="F86" s="103" t="s">
        <v>579</v>
      </c>
      <c r="G86" s="103" t="s">
        <v>580</v>
      </c>
      <c r="H86" s="424">
        <v>35000</v>
      </c>
      <c r="I86" s="53" t="s">
        <v>123</v>
      </c>
      <c r="J86" s="53" t="s">
        <v>123</v>
      </c>
      <c r="K86" s="53" t="s">
        <v>123</v>
      </c>
      <c r="L86" s="53" t="s">
        <v>123</v>
      </c>
      <c r="M86" s="53" t="s">
        <v>123</v>
      </c>
      <c r="N86" s="53" t="s">
        <v>123</v>
      </c>
      <c r="O86" s="226">
        <f t="shared" si="2"/>
        <v>35000</v>
      </c>
    </row>
    <row r="87" spans="1:15" ht="76.5" x14ac:dyDescent="0.25">
      <c r="A87" s="103" t="s">
        <v>294</v>
      </c>
      <c r="B87" s="103" t="s">
        <v>460</v>
      </c>
      <c r="C87" s="103" t="s">
        <v>576</v>
      </c>
      <c r="D87" s="103" t="s">
        <v>577</v>
      </c>
      <c r="E87" s="103" t="s">
        <v>578</v>
      </c>
      <c r="F87" s="103" t="s">
        <v>581</v>
      </c>
      <c r="G87" s="103" t="s">
        <v>582</v>
      </c>
      <c r="H87" s="425">
        <v>10000</v>
      </c>
      <c r="I87" s="53" t="s">
        <v>123</v>
      </c>
      <c r="J87" s="53" t="s">
        <v>123</v>
      </c>
      <c r="K87" s="53" t="s">
        <v>123</v>
      </c>
      <c r="L87" s="53" t="s">
        <v>123</v>
      </c>
      <c r="M87" s="53" t="s">
        <v>123</v>
      </c>
      <c r="N87" s="53" t="s">
        <v>123</v>
      </c>
      <c r="O87" s="226">
        <f t="shared" si="2"/>
        <v>10000</v>
      </c>
    </row>
    <row r="88" spans="1:15" ht="51" x14ac:dyDescent="0.25">
      <c r="A88" s="103" t="s">
        <v>294</v>
      </c>
      <c r="B88" s="103" t="s">
        <v>460</v>
      </c>
      <c r="C88" s="103" t="s">
        <v>576</v>
      </c>
      <c r="D88" s="103" t="s">
        <v>577</v>
      </c>
      <c r="E88" s="103" t="s">
        <v>578</v>
      </c>
      <c r="F88" s="103" t="s">
        <v>583</v>
      </c>
      <c r="G88" s="103" t="s">
        <v>584</v>
      </c>
      <c r="H88" s="426">
        <v>5000</v>
      </c>
      <c r="I88" s="53" t="s">
        <v>123</v>
      </c>
      <c r="J88" s="53" t="s">
        <v>123</v>
      </c>
      <c r="K88" s="53" t="s">
        <v>123</v>
      </c>
      <c r="L88" s="53" t="s">
        <v>123</v>
      </c>
      <c r="M88" s="53" t="s">
        <v>123</v>
      </c>
      <c r="N88" s="53" t="s">
        <v>123</v>
      </c>
      <c r="O88" s="226">
        <f t="shared" si="2"/>
        <v>5000</v>
      </c>
    </row>
    <row r="89" spans="1:15" ht="89.25" x14ac:dyDescent="0.25">
      <c r="A89" s="103" t="s">
        <v>294</v>
      </c>
      <c r="B89" s="103" t="s">
        <v>460</v>
      </c>
      <c r="C89" s="103" t="s">
        <v>585</v>
      </c>
      <c r="D89" s="103" t="s">
        <v>586</v>
      </c>
      <c r="E89" s="103" t="s">
        <v>587</v>
      </c>
      <c r="F89" s="103" t="s">
        <v>588</v>
      </c>
      <c r="G89" s="103" t="s">
        <v>798</v>
      </c>
      <c r="H89" s="427">
        <v>17600</v>
      </c>
      <c r="I89" s="53" t="s">
        <v>123</v>
      </c>
      <c r="J89" s="53" t="s">
        <v>123</v>
      </c>
      <c r="K89" s="53" t="s">
        <v>123</v>
      </c>
      <c r="L89" s="53" t="s">
        <v>123</v>
      </c>
      <c r="M89" s="53" t="s">
        <v>123</v>
      </c>
      <c r="N89" s="53" t="s">
        <v>123</v>
      </c>
      <c r="O89" s="226">
        <f t="shared" si="2"/>
        <v>17600</v>
      </c>
    </row>
    <row r="90" spans="1:15" ht="76.5" x14ac:dyDescent="0.25">
      <c r="A90" s="103" t="s">
        <v>294</v>
      </c>
      <c r="B90" s="103" t="s">
        <v>460</v>
      </c>
      <c r="C90" s="103" t="s">
        <v>585</v>
      </c>
      <c r="D90" s="103" t="s">
        <v>586</v>
      </c>
      <c r="E90" s="103" t="s">
        <v>587</v>
      </c>
      <c r="F90" s="103" t="s">
        <v>589</v>
      </c>
      <c r="G90" s="103" t="s">
        <v>590</v>
      </c>
      <c r="H90" s="428">
        <v>9000</v>
      </c>
      <c r="I90" s="53" t="s">
        <v>123</v>
      </c>
      <c r="J90" s="53" t="s">
        <v>123</v>
      </c>
      <c r="K90" s="53" t="s">
        <v>123</v>
      </c>
      <c r="L90" s="53" t="s">
        <v>123</v>
      </c>
      <c r="M90" s="53" t="s">
        <v>123</v>
      </c>
      <c r="N90" s="53" t="s">
        <v>123</v>
      </c>
      <c r="O90" s="226">
        <f t="shared" ref="O90:O107" si="3">SUM(H90:N90)</f>
        <v>9000</v>
      </c>
    </row>
    <row r="91" spans="1:15" ht="63.75" x14ac:dyDescent="0.25">
      <c r="A91" s="103" t="s">
        <v>294</v>
      </c>
      <c r="B91" s="103" t="s">
        <v>460</v>
      </c>
      <c r="C91" s="103" t="s">
        <v>585</v>
      </c>
      <c r="D91" s="103" t="s">
        <v>586</v>
      </c>
      <c r="E91" s="103" t="s">
        <v>587</v>
      </c>
      <c r="F91" s="103" t="s">
        <v>591</v>
      </c>
      <c r="G91" s="103" t="s">
        <v>592</v>
      </c>
      <c r="H91" s="428">
        <v>19143.57</v>
      </c>
      <c r="I91" s="53" t="s">
        <v>123</v>
      </c>
      <c r="J91" s="53" t="s">
        <v>123</v>
      </c>
      <c r="K91" s="53" t="s">
        <v>123</v>
      </c>
      <c r="L91" s="53" t="s">
        <v>123</v>
      </c>
      <c r="M91" s="53" t="s">
        <v>123</v>
      </c>
      <c r="N91" s="53" t="s">
        <v>123</v>
      </c>
      <c r="O91" s="226">
        <f t="shared" si="3"/>
        <v>19143.57</v>
      </c>
    </row>
    <row r="92" spans="1:15" ht="38.25" x14ac:dyDescent="0.25">
      <c r="A92" s="103" t="s">
        <v>294</v>
      </c>
      <c r="B92" s="103" t="s">
        <v>460</v>
      </c>
      <c r="C92" s="103" t="s">
        <v>585</v>
      </c>
      <c r="D92" s="103" t="s">
        <v>586</v>
      </c>
      <c r="E92" s="103" t="s">
        <v>587</v>
      </c>
      <c r="F92" s="103" t="s">
        <v>593</v>
      </c>
      <c r="G92" s="103" t="s">
        <v>592</v>
      </c>
      <c r="H92" s="429">
        <v>15000</v>
      </c>
      <c r="I92" s="53" t="s">
        <v>123</v>
      </c>
      <c r="J92" s="53" t="s">
        <v>123</v>
      </c>
      <c r="K92" s="53" t="s">
        <v>123</v>
      </c>
      <c r="L92" s="53" t="s">
        <v>123</v>
      </c>
      <c r="M92" s="53" t="s">
        <v>123</v>
      </c>
      <c r="N92" s="53" t="s">
        <v>123</v>
      </c>
      <c r="O92" s="226">
        <f t="shared" si="3"/>
        <v>15000</v>
      </c>
    </row>
    <row r="93" spans="1:15" ht="38.25" x14ac:dyDescent="0.25">
      <c r="A93" s="103" t="s">
        <v>294</v>
      </c>
      <c r="B93" s="103" t="s">
        <v>460</v>
      </c>
      <c r="C93" s="103" t="s">
        <v>594</v>
      </c>
      <c r="D93" s="103" t="s">
        <v>595</v>
      </c>
      <c r="E93" s="103" t="s">
        <v>596</v>
      </c>
      <c r="F93" s="103" t="s">
        <v>597</v>
      </c>
      <c r="G93" s="103" t="s">
        <v>527</v>
      </c>
      <c r="H93" s="426">
        <v>20000</v>
      </c>
      <c r="I93" s="53" t="s">
        <v>123</v>
      </c>
      <c r="J93" s="53" t="s">
        <v>123</v>
      </c>
      <c r="K93" s="53" t="s">
        <v>123</v>
      </c>
      <c r="L93" s="53" t="s">
        <v>123</v>
      </c>
      <c r="M93" s="53" t="s">
        <v>123</v>
      </c>
      <c r="N93" s="53" t="s">
        <v>123</v>
      </c>
      <c r="O93" s="226">
        <f t="shared" si="3"/>
        <v>20000</v>
      </c>
    </row>
    <row r="94" spans="1:15" ht="38.25" x14ac:dyDescent="0.25">
      <c r="A94" s="103" t="s">
        <v>294</v>
      </c>
      <c r="B94" s="103" t="s">
        <v>460</v>
      </c>
      <c r="C94" s="103" t="s">
        <v>594</v>
      </c>
      <c r="D94" s="103" t="s">
        <v>595</v>
      </c>
      <c r="E94" s="103" t="s">
        <v>596</v>
      </c>
      <c r="F94" s="103" t="s">
        <v>598</v>
      </c>
      <c r="G94" s="103" t="s">
        <v>83</v>
      </c>
      <c r="H94" s="430">
        <v>12977</v>
      </c>
      <c r="I94" s="53" t="s">
        <v>123</v>
      </c>
      <c r="J94" s="53" t="s">
        <v>123</v>
      </c>
      <c r="K94" s="53" t="s">
        <v>123</v>
      </c>
      <c r="L94" s="53" t="s">
        <v>123</v>
      </c>
      <c r="M94" s="53" t="s">
        <v>123</v>
      </c>
      <c r="N94" s="53" t="s">
        <v>123</v>
      </c>
      <c r="O94" s="226">
        <f t="shared" si="3"/>
        <v>12977</v>
      </c>
    </row>
    <row r="95" spans="1:15" ht="38.25" x14ac:dyDescent="0.25">
      <c r="A95" s="103" t="s">
        <v>294</v>
      </c>
      <c r="B95" s="103" t="s">
        <v>460</v>
      </c>
      <c r="C95" s="103" t="s">
        <v>594</v>
      </c>
      <c r="D95" s="103" t="s">
        <v>595</v>
      </c>
      <c r="E95" s="103" t="s">
        <v>596</v>
      </c>
      <c r="F95" s="103" t="s">
        <v>599</v>
      </c>
      <c r="G95" s="103" t="s">
        <v>100</v>
      </c>
      <c r="H95" s="430">
        <v>20000</v>
      </c>
      <c r="I95" s="53" t="s">
        <v>123</v>
      </c>
      <c r="J95" s="53" t="s">
        <v>123</v>
      </c>
      <c r="K95" s="53" t="s">
        <v>123</v>
      </c>
      <c r="L95" s="53" t="s">
        <v>123</v>
      </c>
      <c r="M95" s="53" t="s">
        <v>123</v>
      </c>
      <c r="N95" s="53" t="s">
        <v>123</v>
      </c>
      <c r="O95" s="226">
        <f t="shared" si="3"/>
        <v>20000</v>
      </c>
    </row>
    <row r="96" spans="1:15" ht="38.25" x14ac:dyDescent="0.25">
      <c r="A96" s="103" t="s">
        <v>294</v>
      </c>
      <c r="B96" s="103" t="s">
        <v>460</v>
      </c>
      <c r="C96" s="103" t="s">
        <v>594</v>
      </c>
      <c r="D96" s="103" t="s">
        <v>595</v>
      </c>
      <c r="E96" s="103" t="s">
        <v>600</v>
      </c>
      <c r="F96" s="103" t="s">
        <v>601</v>
      </c>
      <c r="G96" s="103" t="s">
        <v>100</v>
      </c>
      <c r="H96" s="430">
        <v>20000</v>
      </c>
      <c r="I96" s="53" t="s">
        <v>123</v>
      </c>
      <c r="J96" s="53" t="s">
        <v>123</v>
      </c>
      <c r="K96" s="53" t="s">
        <v>123</v>
      </c>
      <c r="L96" s="53" t="s">
        <v>123</v>
      </c>
      <c r="M96" s="53" t="s">
        <v>123</v>
      </c>
      <c r="N96" s="53" t="s">
        <v>123</v>
      </c>
      <c r="O96" s="226">
        <f t="shared" si="3"/>
        <v>20000</v>
      </c>
    </row>
    <row r="97" spans="1:15" ht="38.25" x14ac:dyDescent="0.25">
      <c r="A97" s="103" t="s">
        <v>294</v>
      </c>
      <c r="B97" s="103" t="s">
        <v>460</v>
      </c>
      <c r="C97" s="103" t="s">
        <v>594</v>
      </c>
      <c r="D97" s="103" t="s">
        <v>595</v>
      </c>
      <c r="E97" s="103" t="s">
        <v>600</v>
      </c>
      <c r="F97" s="103" t="s">
        <v>602</v>
      </c>
      <c r="G97" s="103" t="s">
        <v>100</v>
      </c>
      <c r="H97" s="430">
        <v>30000</v>
      </c>
      <c r="I97" s="53" t="s">
        <v>123</v>
      </c>
      <c r="J97" s="53" t="s">
        <v>123</v>
      </c>
      <c r="K97" s="53" t="s">
        <v>123</v>
      </c>
      <c r="L97" s="53" t="s">
        <v>123</v>
      </c>
      <c r="M97" s="53" t="s">
        <v>123</v>
      </c>
      <c r="N97" s="53" t="s">
        <v>123</v>
      </c>
      <c r="O97" s="226">
        <f t="shared" si="3"/>
        <v>30000</v>
      </c>
    </row>
    <row r="98" spans="1:15" ht="38.25" x14ac:dyDescent="0.25">
      <c r="A98" s="103" t="s">
        <v>294</v>
      </c>
      <c r="B98" s="103" t="s">
        <v>460</v>
      </c>
      <c r="C98" s="103" t="s">
        <v>594</v>
      </c>
      <c r="D98" s="103" t="s">
        <v>595</v>
      </c>
      <c r="E98" s="103" t="s">
        <v>596</v>
      </c>
      <c r="F98" s="103" t="s">
        <v>603</v>
      </c>
      <c r="G98" s="103" t="s">
        <v>100</v>
      </c>
      <c r="H98" s="430">
        <v>8000</v>
      </c>
      <c r="I98" s="53" t="s">
        <v>123</v>
      </c>
      <c r="J98" s="53" t="s">
        <v>123</v>
      </c>
      <c r="K98" s="53" t="s">
        <v>123</v>
      </c>
      <c r="L98" s="53" t="s">
        <v>123</v>
      </c>
      <c r="M98" s="53" t="s">
        <v>123</v>
      </c>
      <c r="N98" s="53" t="s">
        <v>123</v>
      </c>
      <c r="O98" s="226">
        <f t="shared" si="3"/>
        <v>8000</v>
      </c>
    </row>
    <row r="99" spans="1:15" ht="38.25" x14ac:dyDescent="0.25">
      <c r="A99" s="103" t="s">
        <v>294</v>
      </c>
      <c r="B99" s="103" t="s">
        <v>460</v>
      </c>
      <c r="C99" s="103" t="s">
        <v>594</v>
      </c>
      <c r="D99" s="103" t="s">
        <v>595</v>
      </c>
      <c r="E99" s="103" t="s">
        <v>596</v>
      </c>
      <c r="F99" s="103" t="s">
        <v>604</v>
      </c>
      <c r="G99" s="103" t="s">
        <v>510</v>
      </c>
      <c r="H99" s="430">
        <v>8000</v>
      </c>
      <c r="I99" s="53" t="s">
        <v>123</v>
      </c>
      <c r="J99" s="53" t="s">
        <v>123</v>
      </c>
      <c r="K99" s="53" t="s">
        <v>123</v>
      </c>
      <c r="L99" s="53" t="s">
        <v>123</v>
      </c>
      <c r="M99" s="53" t="s">
        <v>123</v>
      </c>
      <c r="N99" s="53" t="s">
        <v>123</v>
      </c>
      <c r="O99" s="226">
        <f t="shared" si="3"/>
        <v>8000</v>
      </c>
    </row>
    <row r="100" spans="1:15" ht="38.25" x14ac:dyDescent="0.25">
      <c r="A100" s="103" t="s">
        <v>294</v>
      </c>
      <c r="B100" s="103" t="s">
        <v>460</v>
      </c>
      <c r="C100" s="103" t="s">
        <v>594</v>
      </c>
      <c r="D100" s="103" t="s">
        <v>595</v>
      </c>
      <c r="E100" s="103" t="s">
        <v>596</v>
      </c>
      <c r="F100" s="103" t="s">
        <v>605</v>
      </c>
      <c r="G100" s="103" t="s">
        <v>606</v>
      </c>
      <c r="H100" s="357">
        <v>6500</v>
      </c>
      <c r="I100" s="53" t="s">
        <v>123</v>
      </c>
      <c r="J100" s="53" t="s">
        <v>123</v>
      </c>
      <c r="K100" s="53" t="s">
        <v>123</v>
      </c>
      <c r="L100" s="53" t="s">
        <v>123</v>
      </c>
      <c r="M100" s="53" t="s">
        <v>123</v>
      </c>
      <c r="N100" s="53" t="s">
        <v>123</v>
      </c>
      <c r="O100" s="226">
        <f t="shared" si="3"/>
        <v>6500</v>
      </c>
    </row>
    <row r="101" spans="1:15" ht="38.25" x14ac:dyDescent="0.25">
      <c r="A101" s="103" t="s">
        <v>294</v>
      </c>
      <c r="B101" s="103" t="s">
        <v>460</v>
      </c>
      <c r="C101" s="103" t="s">
        <v>594</v>
      </c>
      <c r="D101" s="103" t="s">
        <v>595</v>
      </c>
      <c r="E101" s="103" t="s">
        <v>596</v>
      </c>
      <c r="F101" s="103" t="s">
        <v>607</v>
      </c>
      <c r="G101" s="103" t="s">
        <v>472</v>
      </c>
      <c r="H101" s="357">
        <v>42000</v>
      </c>
      <c r="I101" s="53" t="s">
        <v>123</v>
      </c>
      <c r="J101" s="53" t="s">
        <v>123</v>
      </c>
      <c r="K101" s="53" t="s">
        <v>123</v>
      </c>
      <c r="L101" s="53" t="s">
        <v>123</v>
      </c>
      <c r="M101" s="53" t="s">
        <v>123</v>
      </c>
      <c r="N101" s="53" t="s">
        <v>123</v>
      </c>
      <c r="O101" s="226">
        <f t="shared" si="3"/>
        <v>42000</v>
      </c>
    </row>
    <row r="102" spans="1:15" ht="38.25" x14ac:dyDescent="0.25">
      <c r="A102" s="103" t="s">
        <v>294</v>
      </c>
      <c r="B102" s="103" t="s">
        <v>460</v>
      </c>
      <c r="C102" s="103" t="s">
        <v>594</v>
      </c>
      <c r="D102" s="103" t="s">
        <v>595</v>
      </c>
      <c r="E102" s="103" t="s">
        <v>596</v>
      </c>
      <c r="F102" s="103" t="s">
        <v>608</v>
      </c>
      <c r="G102" s="103" t="s">
        <v>472</v>
      </c>
      <c r="H102" s="357">
        <v>7000</v>
      </c>
      <c r="I102" s="53" t="s">
        <v>123</v>
      </c>
      <c r="J102" s="53" t="s">
        <v>123</v>
      </c>
      <c r="K102" s="53" t="s">
        <v>123</v>
      </c>
      <c r="L102" s="53" t="s">
        <v>123</v>
      </c>
      <c r="M102" s="53" t="s">
        <v>123</v>
      </c>
      <c r="N102" s="53" t="s">
        <v>123</v>
      </c>
      <c r="O102" s="226">
        <f t="shared" si="3"/>
        <v>7000</v>
      </c>
    </row>
    <row r="103" spans="1:15" ht="38.25" x14ac:dyDescent="0.25">
      <c r="A103" s="103" t="s">
        <v>294</v>
      </c>
      <c r="B103" s="103" t="s">
        <v>460</v>
      </c>
      <c r="C103" s="103" t="s">
        <v>594</v>
      </c>
      <c r="D103" s="103" t="s">
        <v>595</v>
      </c>
      <c r="E103" s="103" t="s">
        <v>596</v>
      </c>
      <c r="F103" s="103" t="s">
        <v>609</v>
      </c>
      <c r="G103" s="103" t="s">
        <v>510</v>
      </c>
      <c r="H103" s="357">
        <v>10000</v>
      </c>
      <c r="I103" s="53" t="s">
        <v>123</v>
      </c>
      <c r="J103" s="53" t="s">
        <v>123</v>
      </c>
      <c r="K103" s="53" t="s">
        <v>123</v>
      </c>
      <c r="L103" s="53" t="s">
        <v>123</v>
      </c>
      <c r="M103" s="53" t="s">
        <v>123</v>
      </c>
      <c r="N103" s="53" t="s">
        <v>123</v>
      </c>
      <c r="O103" s="226">
        <f t="shared" si="3"/>
        <v>10000</v>
      </c>
    </row>
    <row r="104" spans="1:15" ht="38.25" x14ac:dyDescent="0.25">
      <c r="A104" s="103" t="s">
        <v>294</v>
      </c>
      <c r="B104" s="103" t="s">
        <v>460</v>
      </c>
      <c r="C104" s="103" t="s">
        <v>594</v>
      </c>
      <c r="D104" s="103" t="s">
        <v>595</v>
      </c>
      <c r="E104" s="103" t="s">
        <v>596</v>
      </c>
      <c r="F104" s="103" t="s">
        <v>610</v>
      </c>
      <c r="G104" s="103" t="s">
        <v>510</v>
      </c>
      <c r="H104" s="357">
        <v>10000</v>
      </c>
      <c r="I104" s="53" t="s">
        <v>123</v>
      </c>
      <c r="J104" s="53" t="s">
        <v>123</v>
      </c>
      <c r="K104" s="53" t="s">
        <v>123</v>
      </c>
      <c r="L104" s="53" t="s">
        <v>123</v>
      </c>
      <c r="M104" s="53" t="s">
        <v>123</v>
      </c>
      <c r="N104" s="53" t="s">
        <v>123</v>
      </c>
      <c r="O104" s="226">
        <f t="shared" si="3"/>
        <v>10000</v>
      </c>
    </row>
    <row r="105" spans="1:15" ht="38.25" x14ac:dyDescent="0.25">
      <c r="A105" s="103" t="s">
        <v>294</v>
      </c>
      <c r="B105" s="103" t="s">
        <v>460</v>
      </c>
      <c r="C105" s="103" t="s">
        <v>594</v>
      </c>
      <c r="D105" s="103" t="s">
        <v>595</v>
      </c>
      <c r="E105" s="103" t="s">
        <v>596</v>
      </c>
      <c r="F105" s="103" t="s">
        <v>611</v>
      </c>
      <c r="G105" s="103" t="s">
        <v>510</v>
      </c>
      <c r="H105" s="357">
        <v>3250</v>
      </c>
      <c r="I105" s="53" t="s">
        <v>123</v>
      </c>
      <c r="J105" s="53" t="s">
        <v>123</v>
      </c>
      <c r="K105" s="53" t="s">
        <v>123</v>
      </c>
      <c r="L105" s="53" t="s">
        <v>123</v>
      </c>
      <c r="M105" s="53" t="s">
        <v>123</v>
      </c>
      <c r="N105" s="53" t="s">
        <v>123</v>
      </c>
      <c r="O105" s="226">
        <f t="shared" si="3"/>
        <v>3250</v>
      </c>
    </row>
    <row r="106" spans="1:15" ht="38.25" x14ac:dyDescent="0.25">
      <c r="A106" s="103" t="s">
        <v>294</v>
      </c>
      <c r="B106" s="103" t="s">
        <v>460</v>
      </c>
      <c r="C106" s="103" t="s">
        <v>594</v>
      </c>
      <c r="D106" s="103" t="s">
        <v>595</v>
      </c>
      <c r="E106" s="103" t="s">
        <v>596</v>
      </c>
      <c r="F106" s="103" t="s">
        <v>612</v>
      </c>
      <c r="G106" s="103" t="s">
        <v>472</v>
      </c>
      <c r="H106" s="357">
        <v>15000</v>
      </c>
      <c r="I106" s="53" t="s">
        <v>123</v>
      </c>
      <c r="J106" s="53" t="s">
        <v>123</v>
      </c>
      <c r="K106" s="53" t="s">
        <v>123</v>
      </c>
      <c r="L106" s="53" t="s">
        <v>123</v>
      </c>
      <c r="M106" s="53" t="s">
        <v>123</v>
      </c>
      <c r="N106" s="53" t="s">
        <v>123</v>
      </c>
      <c r="O106" s="226">
        <f t="shared" si="3"/>
        <v>15000</v>
      </c>
    </row>
    <row r="107" spans="1:15" ht="38.25" x14ac:dyDescent="0.25">
      <c r="A107" s="103" t="s">
        <v>294</v>
      </c>
      <c r="B107" s="103" t="s">
        <v>460</v>
      </c>
      <c r="C107" s="103" t="s">
        <v>594</v>
      </c>
      <c r="D107" s="103" t="s">
        <v>595</v>
      </c>
      <c r="E107" s="103" t="s">
        <v>596</v>
      </c>
      <c r="F107" s="103" t="s">
        <v>611</v>
      </c>
      <c r="G107" s="103" t="s">
        <v>606</v>
      </c>
      <c r="H107" s="357">
        <v>8521.19</v>
      </c>
      <c r="I107" s="53" t="s">
        <v>123</v>
      </c>
      <c r="J107" s="53" t="s">
        <v>123</v>
      </c>
      <c r="K107" s="53" t="s">
        <v>123</v>
      </c>
      <c r="L107" s="53" t="s">
        <v>123</v>
      </c>
      <c r="M107" s="53" t="s">
        <v>123</v>
      </c>
      <c r="N107" s="53" t="s">
        <v>123</v>
      </c>
      <c r="O107" s="226">
        <f t="shared" si="3"/>
        <v>8521.19</v>
      </c>
    </row>
    <row r="108" spans="1:15" ht="51" x14ac:dyDescent="0.25">
      <c r="A108" s="103" t="s">
        <v>102</v>
      </c>
      <c r="B108" s="103" t="s">
        <v>461</v>
      </c>
      <c r="C108" s="103" t="s">
        <v>482</v>
      </c>
      <c r="D108" s="103" t="s">
        <v>478</v>
      </c>
      <c r="E108" s="103" t="s">
        <v>479</v>
      </c>
      <c r="F108" s="103" t="s">
        <v>480</v>
      </c>
      <c r="G108" s="103" t="s">
        <v>100</v>
      </c>
      <c r="H108" s="357">
        <v>403.28</v>
      </c>
      <c r="I108" s="53" t="s">
        <v>123</v>
      </c>
      <c r="J108" s="53" t="s">
        <v>123</v>
      </c>
      <c r="K108" s="53" t="s">
        <v>123</v>
      </c>
      <c r="L108" s="53" t="s">
        <v>123</v>
      </c>
      <c r="M108" s="53" t="s">
        <v>123</v>
      </c>
      <c r="N108" s="53" t="s">
        <v>123</v>
      </c>
      <c r="O108" s="359">
        <f>SUM(H108:N108)</f>
        <v>403.28</v>
      </c>
    </row>
    <row r="109" spans="1:15" ht="38.25" x14ac:dyDescent="0.25">
      <c r="A109" s="103" t="s">
        <v>102</v>
      </c>
      <c r="B109" s="103" t="s">
        <v>461</v>
      </c>
      <c r="C109" s="103" t="s">
        <v>482</v>
      </c>
      <c r="D109" s="103" t="s">
        <v>478</v>
      </c>
      <c r="E109" s="103" t="s">
        <v>479</v>
      </c>
      <c r="F109" s="103" t="s">
        <v>481</v>
      </c>
      <c r="G109" s="103" t="s">
        <v>100</v>
      </c>
      <c r="H109" s="357">
        <v>11000</v>
      </c>
      <c r="I109" s="53" t="s">
        <v>123</v>
      </c>
      <c r="J109" s="53" t="s">
        <v>123</v>
      </c>
      <c r="K109" s="53" t="s">
        <v>123</v>
      </c>
      <c r="L109" s="53" t="s">
        <v>123</v>
      </c>
      <c r="M109" s="53" t="s">
        <v>123</v>
      </c>
      <c r="N109" s="53" t="s">
        <v>123</v>
      </c>
      <c r="O109" s="359">
        <f>SUM(H109:N109)</f>
        <v>11000</v>
      </c>
    </row>
    <row r="110" spans="1:15" ht="79.5" customHeight="1" x14ac:dyDescent="0.25">
      <c r="A110" s="103" t="s">
        <v>102</v>
      </c>
      <c r="B110" s="103" t="s">
        <v>406</v>
      </c>
      <c r="C110" s="263" t="s">
        <v>119</v>
      </c>
      <c r="D110" s="103" t="s">
        <v>407</v>
      </c>
      <c r="E110" s="103" t="s">
        <v>105</v>
      </c>
      <c r="F110" s="103" t="s">
        <v>473</v>
      </c>
      <c r="G110" s="103" t="s">
        <v>83</v>
      </c>
      <c r="H110" s="53" t="s">
        <v>123</v>
      </c>
      <c r="I110" s="53" t="s">
        <v>123</v>
      </c>
      <c r="J110" s="53" t="s">
        <v>123</v>
      </c>
      <c r="K110" s="53" t="s">
        <v>123</v>
      </c>
      <c r="L110" s="315">
        <v>200000</v>
      </c>
      <c r="M110" s="53" t="s">
        <v>123</v>
      </c>
      <c r="N110" s="53" t="s">
        <v>123</v>
      </c>
      <c r="O110" s="188">
        <f t="shared" ref="O110:O116" si="4">SUM(H110:N110)</f>
        <v>200000</v>
      </c>
    </row>
    <row r="111" spans="1:15" ht="43.5" customHeight="1" x14ac:dyDescent="0.25">
      <c r="A111" s="103" t="s">
        <v>102</v>
      </c>
      <c r="B111" s="103" t="s">
        <v>406</v>
      </c>
      <c r="C111" s="263" t="s">
        <v>119</v>
      </c>
      <c r="D111" s="103" t="s">
        <v>407</v>
      </c>
      <c r="E111" s="103" t="s">
        <v>104</v>
      </c>
      <c r="F111" s="103" t="s">
        <v>474</v>
      </c>
      <c r="G111" s="103" t="s">
        <v>83</v>
      </c>
      <c r="H111" s="53" t="s">
        <v>123</v>
      </c>
      <c r="I111" s="53" t="s">
        <v>123</v>
      </c>
      <c r="J111" s="53" t="s">
        <v>123</v>
      </c>
      <c r="K111" s="53" t="s">
        <v>123</v>
      </c>
      <c r="L111" s="315">
        <v>300000</v>
      </c>
      <c r="M111" s="53" t="s">
        <v>123</v>
      </c>
      <c r="N111" s="315">
        <v>600000</v>
      </c>
      <c r="O111" s="188">
        <f t="shared" si="4"/>
        <v>900000</v>
      </c>
    </row>
    <row r="112" spans="1:15" ht="38.25" x14ac:dyDescent="0.25">
      <c r="A112" s="103" t="s">
        <v>102</v>
      </c>
      <c r="B112" s="103" t="s">
        <v>406</v>
      </c>
      <c r="C112" s="263" t="s">
        <v>119</v>
      </c>
      <c r="D112" s="103" t="s">
        <v>407</v>
      </c>
      <c r="E112" s="103" t="s">
        <v>104</v>
      </c>
      <c r="F112" s="103" t="s">
        <v>108</v>
      </c>
      <c r="G112" s="103" t="s">
        <v>100</v>
      </c>
      <c r="H112" s="314">
        <v>100000</v>
      </c>
      <c r="I112" s="53" t="s">
        <v>123</v>
      </c>
      <c r="J112" s="53" t="s">
        <v>123</v>
      </c>
      <c r="K112" s="53" t="s">
        <v>123</v>
      </c>
      <c r="L112" s="53" t="s">
        <v>123</v>
      </c>
      <c r="M112" s="53" t="s">
        <v>123</v>
      </c>
      <c r="N112" s="53" t="s">
        <v>123</v>
      </c>
      <c r="O112" s="188">
        <f t="shared" si="4"/>
        <v>100000</v>
      </c>
    </row>
    <row r="113" spans="1:15" ht="38.25" x14ac:dyDescent="0.25">
      <c r="A113" s="103" t="s">
        <v>102</v>
      </c>
      <c r="B113" s="103" t="s">
        <v>406</v>
      </c>
      <c r="C113" s="263" t="s">
        <v>119</v>
      </c>
      <c r="D113" s="103" t="s">
        <v>407</v>
      </c>
      <c r="E113" s="103" t="s">
        <v>104</v>
      </c>
      <c r="F113" s="103" t="s">
        <v>475</v>
      </c>
      <c r="G113" s="103" t="s">
        <v>100</v>
      </c>
      <c r="H113" s="314">
        <v>200000</v>
      </c>
      <c r="I113" s="53" t="s">
        <v>123</v>
      </c>
      <c r="J113" s="53" t="s">
        <v>123</v>
      </c>
      <c r="K113" s="53" t="s">
        <v>123</v>
      </c>
      <c r="L113" s="53" t="s">
        <v>123</v>
      </c>
      <c r="M113" s="53" t="s">
        <v>123</v>
      </c>
      <c r="N113" s="53" t="s">
        <v>123</v>
      </c>
      <c r="O113" s="188">
        <f t="shared" si="4"/>
        <v>200000</v>
      </c>
    </row>
    <row r="114" spans="1:15" ht="38.25" x14ac:dyDescent="0.25">
      <c r="A114" s="103" t="s">
        <v>102</v>
      </c>
      <c r="B114" s="103" t="s">
        <v>406</v>
      </c>
      <c r="C114" s="263" t="s">
        <v>119</v>
      </c>
      <c r="D114" s="103" t="s">
        <v>407</v>
      </c>
      <c r="E114" s="103" t="s">
        <v>111</v>
      </c>
      <c r="F114" s="103" t="s">
        <v>113</v>
      </c>
      <c r="G114" s="103" t="s">
        <v>100</v>
      </c>
      <c r="H114" s="314">
        <v>12266</v>
      </c>
      <c r="I114" s="53" t="s">
        <v>123</v>
      </c>
      <c r="J114" s="53" t="s">
        <v>123</v>
      </c>
      <c r="K114" s="53" t="s">
        <v>123</v>
      </c>
      <c r="L114" s="53" t="s">
        <v>123</v>
      </c>
      <c r="M114" s="53" t="s">
        <v>123</v>
      </c>
      <c r="N114" s="53" t="s">
        <v>123</v>
      </c>
      <c r="O114" s="188">
        <f t="shared" si="4"/>
        <v>12266</v>
      </c>
    </row>
    <row r="115" spans="1:15" ht="51" x14ac:dyDescent="0.25">
      <c r="A115" s="103" t="s">
        <v>102</v>
      </c>
      <c r="B115" s="353" t="s">
        <v>406</v>
      </c>
      <c r="C115" s="263" t="s">
        <v>119</v>
      </c>
      <c r="D115" s="103" t="s">
        <v>103</v>
      </c>
      <c r="E115" s="103" t="s">
        <v>104</v>
      </c>
      <c r="F115" s="103" t="s">
        <v>408</v>
      </c>
      <c r="G115" s="103" t="s">
        <v>409</v>
      </c>
      <c r="H115" s="316">
        <v>7000</v>
      </c>
      <c r="I115" s="53" t="s">
        <v>123</v>
      </c>
      <c r="J115" s="317">
        <v>3000</v>
      </c>
      <c r="K115" s="53" t="s">
        <v>123</v>
      </c>
      <c r="L115" s="53" t="s">
        <v>123</v>
      </c>
      <c r="M115" s="53" t="s">
        <v>123</v>
      </c>
      <c r="N115" s="53" t="s">
        <v>123</v>
      </c>
      <c r="O115" s="188">
        <f t="shared" si="4"/>
        <v>10000</v>
      </c>
    </row>
    <row r="116" spans="1:15" ht="51" x14ac:dyDescent="0.25">
      <c r="A116" s="103" t="s">
        <v>102</v>
      </c>
      <c r="B116" s="353" t="s">
        <v>406</v>
      </c>
      <c r="C116" s="263" t="s">
        <v>119</v>
      </c>
      <c r="D116" s="103" t="s">
        <v>103</v>
      </c>
      <c r="E116" s="103" t="s">
        <v>104</v>
      </c>
      <c r="F116" s="103" t="s">
        <v>476</v>
      </c>
      <c r="G116" s="103" t="s">
        <v>409</v>
      </c>
      <c r="H116" s="316">
        <v>7000</v>
      </c>
      <c r="I116" s="53" t="s">
        <v>123</v>
      </c>
      <c r="J116" s="317">
        <v>3000</v>
      </c>
      <c r="K116" s="53" t="s">
        <v>123</v>
      </c>
      <c r="L116" s="53" t="s">
        <v>123</v>
      </c>
      <c r="M116" s="53" t="s">
        <v>123</v>
      </c>
      <c r="N116" s="53" t="s">
        <v>123</v>
      </c>
      <c r="O116" s="188">
        <f t="shared" si="4"/>
        <v>10000</v>
      </c>
    </row>
    <row r="117" spans="1:15" ht="127.5" x14ac:dyDescent="0.25">
      <c r="A117" s="521" t="s">
        <v>373</v>
      </c>
      <c r="B117" s="522" t="s">
        <v>462</v>
      </c>
      <c r="C117" s="523" t="s">
        <v>771</v>
      </c>
      <c r="D117" s="523" t="s">
        <v>355</v>
      </c>
      <c r="E117" s="523" t="s">
        <v>772</v>
      </c>
      <c r="F117" s="524" t="s">
        <v>773</v>
      </c>
      <c r="G117" s="528" t="s">
        <v>100</v>
      </c>
      <c r="H117" s="53" t="s">
        <v>123</v>
      </c>
      <c r="I117" s="53" t="s">
        <v>123</v>
      </c>
      <c r="J117" s="53" t="s">
        <v>123</v>
      </c>
      <c r="K117" s="53" t="s">
        <v>123</v>
      </c>
      <c r="L117" s="53" t="s">
        <v>123</v>
      </c>
      <c r="M117" s="53" t="s">
        <v>123</v>
      </c>
      <c r="N117" s="526">
        <v>200000</v>
      </c>
      <c r="O117" s="527">
        <v>200000</v>
      </c>
    </row>
    <row r="118" spans="1:15" ht="38.25" x14ac:dyDescent="0.25">
      <c r="A118" s="521" t="s">
        <v>373</v>
      </c>
      <c r="B118" s="522" t="s">
        <v>462</v>
      </c>
      <c r="C118" s="523" t="s">
        <v>771</v>
      </c>
      <c r="D118" s="523" t="s">
        <v>355</v>
      </c>
      <c r="E118" s="523" t="s">
        <v>772</v>
      </c>
      <c r="F118" s="524" t="s">
        <v>774</v>
      </c>
      <c r="G118" s="528" t="s">
        <v>83</v>
      </c>
      <c r="H118" s="525">
        <v>100000</v>
      </c>
      <c r="I118" s="53" t="s">
        <v>123</v>
      </c>
      <c r="J118" s="53" t="s">
        <v>123</v>
      </c>
      <c r="K118" s="53" t="s">
        <v>123</v>
      </c>
      <c r="L118" s="53" t="s">
        <v>123</v>
      </c>
      <c r="M118" s="53" t="s">
        <v>123</v>
      </c>
      <c r="N118" s="53" t="s">
        <v>123</v>
      </c>
      <c r="O118" s="527">
        <v>100000</v>
      </c>
    </row>
    <row r="119" spans="1:15" ht="51" x14ac:dyDescent="0.25">
      <c r="A119" s="521" t="s">
        <v>373</v>
      </c>
      <c r="B119" s="522" t="s">
        <v>462</v>
      </c>
      <c r="C119" s="523" t="s">
        <v>771</v>
      </c>
      <c r="D119" s="523" t="s">
        <v>355</v>
      </c>
      <c r="E119" s="529" t="s">
        <v>775</v>
      </c>
      <c r="F119" s="524" t="s">
        <v>776</v>
      </c>
      <c r="G119" s="528" t="s">
        <v>100</v>
      </c>
      <c r="H119" s="525">
        <v>10500</v>
      </c>
      <c r="I119" s="53" t="s">
        <v>123</v>
      </c>
      <c r="J119" s="53" t="s">
        <v>123</v>
      </c>
      <c r="K119" s="53" t="s">
        <v>123</v>
      </c>
      <c r="L119" s="53" t="s">
        <v>123</v>
      </c>
      <c r="M119" s="53" t="s">
        <v>123</v>
      </c>
      <c r="N119" s="53" t="s">
        <v>123</v>
      </c>
      <c r="O119" s="527">
        <v>10500</v>
      </c>
    </row>
    <row r="120" spans="1:15" ht="38.25" x14ac:dyDescent="0.25">
      <c r="A120" s="521" t="s">
        <v>373</v>
      </c>
      <c r="B120" s="522" t="s">
        <v>462</v>
      </c>
      <c r="C120" s="523" t="s">
        <v>771</v>
      </c>
      <c r="D120" s="523" t="s">
        <v>355</v>
      </c>
      <c r="E120" s="529" t="s">
        <v>775</v>
      </c>
      <c r="F120" s="524" t="s">
        <v>777</v>
      </c>
      <c r="G120" s="528" t="s">
        <v>100</v>
      </c>
      <c r="H120" s="525">
        <v>22500</v>
      </c>
      <c r="I120" s="53" t="s">
        <v>123</v>
      </c>
      <c r="J120" s="53" t="s">
        <v>123</v>
      </c>
      <c r="K120" s="53" t="s">
        <v>123</v>
      </c>
      <c r="L120" s="53" t="s">
        <v>123</v>
      </c>
      <c r="M120" s="53" t="s">
        <v>123</v>
      </c>
      <c r="N120" s="53" t="s">
        <v>123</v>
      </c>
      <c r="O120" s="527">
        <v>22500</v>
      </c>
    </row>
    <row r="121" spans="1:15" ht="25.5" x14ac:dyDescent="0.25">
      <c r="A121" s="521" t="s">
        <v>373</v>
      </c>
      <c r="B121" s="522" t="s">
        <v>462</v>
      </c>
      <c r="C121" s="523" t="s">
        <v>771</v>
      </c>
      <c r="D121" s="523" t="s">
        <v>355</v>
      </c>
      <c r="E121" s="529" t="s">
        <v>775</v>
      </c>
      <c r="F121" s="524" t="s">
        <v>778</v>
      </c>
      <c r="G121" s="528" t="s">
        <v>100</v>
      </c>
      <c r="H121" s="525">
        <v>20000</v>
      </c>
      <c r="I121" s="53" t="s">
        <v>123</v>
      </c>
      <c r="J121" s="53" t="s">
        <v>123</v>
      </c>
      <c r="K121" s="53" t="s">
        <v>123</v>
      </c>
      <c r="L121" s="53" t="s">
        <v>123</v>
      </c>
      <c r="M121" s="53" t="s">
        <v>123</v>
      </c>
      <c r="N121" s="53" t="s">
        <v>123</v>
      </c>
      <c r="O121" s="527">
        <v>20000</v>
      </c>
    </row>
    <row r="122" spans="1:15" ht="38.25" x14ac:dyDescent="0.25">
      <c r="A122" s="521" t="s">
        <v>373</v>
      </c>
      <c r="B122" s="522" t="s">
        <v>462</v>
      </c>
      <c r="C122" s="523" t="s">
        <v>771</v>
      </c>
      <c r="D122" s="523" t="s">
        <v>355</v>
      </c>
      <c r="E122" s="529" t="s">
        <v>775</v>
      </c>
      <c r="F122" s="524" t="s">
        <v>779</v>
      </c>
      <c r="G122" s="528" t="s">
        <v>83</v>
      </c>
      <c r="H122" s="525">
        <v>4000</v>
      </c>
      <c r="I122" s="53" t="s">
        <v>123</v>
      </c>
      <c r="J122" s="53" t="s">
        <v>123</v>
      </c>
      <c r="K122" s="53" t="s">
        <v>123</v>
      </c>
      <c r="L122" s="53" t="s">
        <v>123</v>
      </c>
      <c r="M122" s="53" t="s">
        <v>123</v>
      </c>
      <c r="N122" s="53" t="s">
        <v>123</v>
      </c>
      <c r="O122" s="527">
        <v>4000</v>
      </c>
    </row>
    <row r="123" spans="1:15" ht="25.5" x14ac:dyDescent="0.25">
      <c r="A123" s="521" t="s">
        <v>373</v>
      </c>
      <c r="B123" s="522" t="s">
        <v>462</v>
      </c>
      <c r="C123" s="523" t="s">
        <v>771</v>
      </c>
      <c r="D123" s="523" t="s">
        <v>355</v>
      </c>
      <c r="E123" s="523" t="s">
        <v>780</v>
      </c>
      <c r="F123" s="524" t="s">
        <v>781</v>
      </c>
      <c r="G123" s="528" t="s">
        <v>83</v>
      </c>
      <c r="H123" s="525">
        <v>15500</v>
      </c>
      <c r="I123" s="53" t="s">
        <v>123</v>
      </c>
      <c r="J123" s="53" t="s">
        <v>123</v>
      </c>
      <c r="K123" s="53" t="s">
        <v>123</v>
      </c>
      <c r="L123" s="53" t="s">
        <v>123</v>
      </c>
      <c r="M123" s="53" t="s">
        <v>123</v>
      </c>
      <c r="N123" s="53" t="s">
        <v>123</v>
      </c>
      <c r="O123" s="527">
        <v>15500</v>
      </c>
    </row>
    <row r="124" spans="1:15" ht="25.5" x14ac:dyDescent="0.25">
      <c r="A124" s="521" t="s">
        <v>373</v>
      </c>
      <c r="B124" s="522" t="s">
        <v>462</v>
      </c>
      <c r="C124" s="523" t="s">
        <v>771</v>
      </c>
      <c r="D124" s="523" t="s">
        <v>355</v>
      </c>
      <c r="E124" s="530" t="s">
        <v>782</v>
      </c>
      <c r="F124" s="524" t="s">
        <v>783</v>
      </c>
      <c r="G124" s="528" t="s">
        <v>100</v>
      </c>
      <c r="H124" s="525">
        <v>16500</v>
      </c>
      <c r="I124" s="53" t="s">
        <v>123</v>
      </c>
      <c r="J124" s="53" t="s">
        <v>123</v>
      </c>
      <c r="K124" s="53" t="s">
        <v>123</v>
      </c>
      <c r="L124" s="53" t="s">
        <v>123</v>
      </c>
      <c r="M124" s="53" t="s">
        <v>123</v>
      </c>
      <c r="N124" s="53" t="s">
        <v>123</v>
      </c>
      <c r="O124" s="527">
        <v>16500</v>
      </c>
    </row>
    <row r="125" spans="1:15" ht="25.5" x14ac:dyDescent="0.25">
      <c r="A125" s="521" t="s">
        <v>373</v>
      </c>
      <c r="B125" s="522" t="s">
        <v>462</v>
      </c>
      <c r="C125" s="523" t="s">
        <v>771</v>
      </c>
      <c r="D125" s="523" t="s">
        <v>355</v>
      </c>
      <c r="E125" s="530" t="s">
        <v>782</v>
      </c>
      <c r="F125" s="528" t="s">
        <v>784</v>
      </c>
      <c r="G125" s="528" t="s">
        <v>100</v>
      </c>
      <c r="H125" s="525">
        <v>15000</v>
      </c>
      <c r="I125" s="53" t="s">
        <v>123</v>
      </c>
      <c r="J125" s="53" t="s">
        <v>123</v>
      </c>
      <c r="K125" s="53" t="s">
        <v>123</v>
      </c>
      <c r="L125" s="53" t="s">
        <v>123</v>
      </c>
      <c r="M125" s="53" t="s">
        <v>123</v>
      </c>
      <c r="N125" s="53" t="s">
        <v>123</v>
      </c>
      <c r="O125" s="527">
        <v>15000</v>
      </c>
    </row>
    <row r="126" spans="1:15" ht="38.25" x14ac:dyDescent="0.25">
      <c r="A126" s="521" t="s">
        <v>373</v>
      </c>
      <c r="B126" s="522" t="s">
        <v>462</v>
      </c>
      <c r="C126" s="523" t="s">
        <v>771</v>
      </c>
      <c r="D126" s="523" t="s">
        <v>355</v>
      </c>
      <c r="E126" s="530" t="s">
        <v>782</v>
      </c>
      <c r="F126" s="529" t="s">
        <v>785</v>
      </c>
      <c r="G126" s="528" t="s">
        <v>100</v>
      </c>
      <c r="H126" s="525">
        <v>140500</v>
      </c>
      <c r="I126" s="53" t="s">
        <v>123</v>
      </c>
      <c r="J126" s="53" t="s">
        <v>123</v>
      </c>
      <c r="K126" s="53" t="s">
        <v>123</v>
      </c>
      <c r="L126" s="53" t="s">
        <v>123</v>
      </c>
      <c r="M126" s="53" t="s">
        <v>123</v>
      </c>
      <c r="N126" s="53" t="s">
        <v>123</v>
      </c>
      <c r="O126" s="527">
        <v>140500</v>
      </c>
    </row>
    <row r="127" spans="1:15" ht="25.5" x14ac:dyDescent="0.25">
      <c r="A127" s="521" t="s">
        <v>373</v>
      </c>
      <c r="B127" s="522" t="s">
        <v>462</v>
      </c>
      <c r="C127" s="523" t="s">
        <v>771</v>
      </c>
      <c r="D127" s="523" t="s">
        <v>355</v>
      </c>
      <c r="E127" s="530" t="s">
        <v>782</v>
      </c>
      <c r="F127" s="529" t="s">
        <v>786</v>
      </c>
      <c r="G127" s="528" t="s">
        <v>83</v>
      </c>
      <c r="H127" s="525">
        <v>40700</v>
      </c>
      <c r="I127" s="53" t="s">
        <v>123</v>
      </c>
      <c r="J127" s="53" t="s">
        <v>123</v>
      </c>
      <c r="K127" s="53" t="s">
        <v>123</v>
      </c>
      <c r="L127" s="53" t="s">
        <v>123</v>
      </c>
      <c r="M127" s="53" t="s">
        <v>123</v>
      </c>
      <c r="N127" s="53" t="s">
        <v>123</v>
      </c>
      <c r="O127" s="527">
        <v>40700</v>
      </c>
    </row>
    <row r="128" spans="1:15" ht="25.5" x14ac:dyDescent="0.25">
      <c r="A128" s="521" t="s">
        <v>373</v>
      </c>
      <c r="B128" s="522" t="s">
        <v>462</v>
      </c>
      <c r="C128" s="523" t="s">
        <v>771</v>
      </c>
      <c r="D128" s="523" t="s">
        <v>355</v>
      </c>
      <c r="E128" s="530" t="s">
        <v>782</v>
      </c>
      <c r="F128" s="522" t="s">
        <v>787</v>
      </c>
      <c r="G128" s="528" t="s">
        <v>83</v>
      </c>
      <c r="H128" s="525">
        <v>60000</v>
      </c>
      <c r="I128" s="53" t="s">
        <v>123</v>
      </c>
      <c r="J128" s="53" t="s">
        <v>123</v>
      </c>
      <c r="K128" s="53" t="s">
        <v>123</v>
      </c>
      <c r="L128" s="53" t="s">
        <v>123</v>
      </c>
      <c r="M128" s="53" t="s">
        <v>123</v>
      </c>
      <c r="N128" s="53" t="s">
        <v>123</v>
      </c>
      <c r="O128" s="527">
        <v>60000</v>
      </c>
    </row>
    <row r="129" spans="1:15" ht="25.5" x14ac:dyDescent="0.25">
      <c r="A129" s="521" t="s">
        <v>373</v>
      </c>
      <c r="B129" s="522" t="s">
        <v>462</v>
      </c>
      <c r="C129" s="523" t="s">
        <v>771</v>
      </c>
      <c r="D129" s="523" t="s">
        <v>355</v>
      </c>
      <c r="E129" s="530" t="s">
        <v>782</v>
      </c>
      <c r="F129" s="528" t="s">
        <v>788</v>
      </c>
      <c r="G129" s="528" t="s">
        <v>83</v>
      </c>
      <c r="H129" s="525">
        <v>80000</v>
      </c>
      <c r="I129" s="53" t="s">
        <v>123</v>
      </c>
      <c r="J129" s="53" t="s">
        <v>123</v>
      </c>
      <c r="K129" s="53" t="s">
        <v>123</v>
      </c>
      <c r="L129" s="53" t="s">
        <v>123</v>
      </c>
      <c r="M129" s="53" t="s">
        <v>123</v>
      </c>
      <c r="N129" s="53" t="s">
        <v>123</v>
      </c>
      <c r="O129" s="527">
        <v>80000</v>
      </c>
    </row>
    <row r="130" spans="1:15" ht="38.25" x14ac:dyDescent="0.25">
      <c r="A130" s="521" t="s">
        <v>373</v>
      </c>
      <c r="B130" s="522" t="s">
        <v>462</v>
      </c>
      <c r="C130" s="523" t="s">
        <v>771</v>
      </c>
      <c r="D130" s="523" t="s">
        <v>355</v>
      </c>
      <c r="E130" s="530" t="s">
        <v>782</v>
      </c>
      <c r="F130" s="523" t="s">
        <v>789</v>
      </c>
      <c r="G130" s="528" t="s">
        <v>527</v>
      </c>
      <c r="H130" s="525">
        <v>50000</v>
      </c>
      <c r="I130" s="53" t="s">
        <v>123</v>
      </c>
      <c r="J130" s="53" t="s">
        <v>123</v>
      </c>
      <c r="K130" s="53" t="s">
        <v>123</v>
      </c>
      <c r="L130" s="53" t="s">
        <v>123</v>
      </c>
      <c r="M130" s="53" t="s">
        <v>123</v>
      </c>
      <c r="N130" s="53" t="s">
        <v>123</v>
      </c>
      <c r="O130" s="527">
        <v>50000</v>
      </c>
    </row>
    <row r="131" spans="1:15" ht="25.5" x14ac:dyDescent="0.25">
      <c r="A131" s="521" t="s">
        <v>373</v>
      </c>
      <c r="B131" s="522" t="s">
        <v>462</v>
      </c>
      <c r="C131" s="523" t="s">
        <v>771</v>
      </c>
      <c r="D131" s="523" t="s">
        <v>355</v>
      </c>
      <c r="E131" s="530" t="s">
        <v>782</v>
      </c>
      <c r="F131" s="529" t="s">
        <v>790</v>
      </c>
      <c r="G131" s="528" t="s">
        <v>83</v>
      </c>
      <c r="H131" s="525">
        <v>200000</v>
      </c>
      <c r="I131" s="53" t="s">
        <v>123</v>
      </c>
      <c r="J131" s="53" t="s">
        <v>123</v>
      </c>
      <c r="K131" s="53" t="s">
        <v>123</v>
      </c>
      <c r="L131" s="53" t="s">
        <v>123</v>
      </c>
      <c r="M131" s="53" t="s">
        <v>123</v>
      </c>
      <c r="N131" s="53" t="s">
        <v>123</v>
      </c>
      <c r="O131" s="527">
        <v>200000</v>
      </c>
    </row>
    <row r="132" spans="1:15" ht="51" x14ac:dyDescent="0.25">
      <c r="A132" s="521" t="s">
        <v>373</v>
      </c>
      <c r="B132" s="522" t="s">
        <v>462</v>
      </c>
      <c r="C132" s="523" t="s">
        <v>771</v>
      </c>
      <c r="D132" s="523" t="s">
        <v>355</v>
      </c>
      <c r="E132" s="530" t="s">
        <v>782</v>
      </c>
      <c r="F132" s="528" t="s">
        <v>791</v>
      </c>
      <c r="G132" s="528" t="s">
        <v>100</v>
      </c>
      <c r="H132" s="525">
        <v>34000</v>
      </c>
      <c r="I132" s="53" t="s">
        <v>123</v>
      </c>
      <c r="J132" s="53" t="s">
        <v>123</v>
      </c>
      <c r="K132" s="53" t="s">
        <v>123</v>
      </c>
      <c r="L132" s="53" t="s">
        <v>123</v>
      </c>
      <c r="M132" s="53" t="s">
        <v>123</v>
      </c>
      <c r="N132" s="53" t="s">
        <v>123</v>
      </c>
      <c r="O132" s="527">
        <v>34000</v>
      </c>
    </row>
    <row r="133" spans="1:15" ht="25.5" x14ac:dyDescent="0.25">
      <c r="A133" s="521" t="s">
        <v>373</v>
      </c>
      <c r="B133" s="522" t="s">
        <v>462</v>
      </c>
      <c r="C133" s="523" t="s">
        <v>771</v>
      </c>
      <c r="D133" s="523" t="s">
        <v>355</v>
      </c>
      <c r="E133" s="530" t="s">
        <v>782</v>
      </c>
      <c r="F133" s="529" t="s">
        <v>792</v>
      </c>
      <c r="G133" s="528" t="s">
        <v>100</v>
      </c>
      <c r="H133" s="525">
        <v>10000</v>
      </c>
      <c r="I133" s="53" t="s">
        <v>123</v>
      </c>
      <c r="J133" s="53" t="s">
        <v>123</v>
      </c>
      <c r="K133" s="53" t="s">
        <v>123</v>
      </c>
      <c r="L133" s="53" t="s">
        <v>123</v>
      </c>
      <c r="M133" s="53" t="s">
        <v>123</v>
      </c>
      <c r="N133" s="53" t="s">
        <v>123</v>
      </c>
      <c r="O133" s="527">
        <v>10000</v>
      </c>
    </row>
    <row r="134" spans="1:15" ht="38.25" x14ac:dyDescent="0.25">
      <c r="A134" s="521" t="s">
        <v>373</v>
      </c>
      <c r="B134" s="522" t="s">
        <v>462</v>
      </c>
      <c r="C134" s="523" t="s">
        <v>771</v>
      </c>
      <c r="D134" s="523" t="s">
        <v>355</v>
      </c>
      <c r="E134" s="530" t="s">
        <v>782</v>
      </c>
      <c r="F134" s="528" t="s">
        <v>793</v>
      </c>
      <c r="G134" s="528" t="s">
        <v>83</v>
      </c>
      <c r="H134" s="525">
        <v>19800</v>
      </c>
      <c r="I134" s="53" t="s">
        <v>123</v>
      </c>
      <c r="J134" s="53" t="s">
        <v>123</v>
      </c>
      <c r="K134" s="53" t="s">
        <v>123</v>
      </c>
      <c r="L134" s="53" t="s">
        <v>123</v>
      </c>
      <c r="M134" s="53" t="s">
        <v>123</v>
      </c>
      <c r="N134" s="53" t="s">
        <v>123</v>
      </c>
      <c r="O134" s="527">
        <v>19800</v>
      </c>
    </row>
    <row r="135" spans="1:15" ht="38.25" x14ac:dyDescent="0.25">
      <c r="A135" s="521" t="s">
        <v>373</v>
      </c>
      <c r="B135" s="522" t="s">
        <v>462</v>
      </c>
      <c r="C135" s="523" t="s">
        <v>771</v>
      </c>
      <c r="D135" s="523" t="s">
        <v>355</v>
      </c>
      <c r="E135" s="530" t="s">
        <v>782</v>
      </c>
      <c r="F135" s="524" t="s">
        <v>794</v>
      </c>
      <c r="G135" s="528" t="s">
        <v>83</v>
      </c>
      <c r="H135" s="525">
        <v>300000</v>
      </c>
      <c r="I135" s="53" t="s">
        <v>123</v>
      </c>
      <c r="J135" s="53" t="s">
        <v>123</v>
      </c>
      <c r="K135" s="53" t="s">
        <v>123</v>
      </c>
      <c r="L135" s="53" t="s">
        <v>123</v>
      </c>
      <c r="M135" s="53" t="s">
        <v>123</v>
      </c>
      <c r="N135" s="53" t="s">
        <v>123</v>
      </c>
      <c r="O135" s="527">
        <v>300000</v>
      </c>
    </row>
    <row r="136" spans="1:15" ht="38.25" x14ac:dyDescent="0.25">
      <c r="A136" s="521" t="s">
        <v>373</v>
      </c>
      <c r="B136" s="528" t="s">
        <v>462</v>
      </c>
      <c r="C136" s="528" t="s">
        <v>771</v>
      </c>
      <c r="D136" s="528" t="s">
        <v>355</v>
      </c>
      <c r="E136" s="528" t="s">
        <v>782</v>
      </c>
      <c r="F136" s="528" t="s">
        <v>795</v>
      </c>
      <c r="G136" s="528" t="s">
        <v>544</v>
      </c>
      <c r="H136" s="531">
        <v>20495</v>
      </c>
      <c r="I136" s="53" t="s">
        <v>123</v>
      </c>
      <c r="J136" s="526">
        <v>8783.7000000000007</v>
      </c>
      <c r="K136" s="53" t="s">
        <v>123</v>
      </c>
      <c r="L136" s="53" t="s">
        <v>123</v>
      </c>
      <c r="M136" s="53" t="s">
        <v>123</v>
      </c>
      <c r="N136" s="53" t="s">
        <v>123</v>
      </c>
      <c r="O136" s="527">
        <v>29278.7</v>
      </c>
    </row>
    <row r="137" spans="1:15" ht="25.5" x14ac:dyDescent="0.25">
      <c r="A137" s="521" t="s">
        <v>373</v>
      </c>
      <c r="B137" s="528" t="s">
        <v>462</v>
      </c>
      <c r="C137" s="528" t="s">
        <v>771</v>
      </c>
      <c r="D137" s="528" t="s">
        <v>355</v>
      </c>
      <c r="E137" s="528" t="s">
        <v>782</v>
      </c>
      <c r="F137" s="528" t="s">
        <v>796</v>
      </c>
      <c r="G137" s="528" t="s">
        <v>797</v>
      </c>
      <c r="H137" s="525">
        <v>40000</v>
      </c>
      <c r="I137" s="53" t="s">
        <v>123</v>
      </c>
      <c r="J137" s="53" t="s">
        <v>123</v>
      </c>
      <c r="K137" s="53" t="s">
        <v>123</v>
      </c>
      <c r="L137" s="53" t="s">
        <v>123</v>
      </c>
      <c r="M137" s="53" t="s">
        <v>123</v>
      </c>
      <c r="N137" s="53" t="s">
        <v>123</v>
      </c>
      <c r="O137" s="527">
        <v>40000</v>
      </c>
    </row>
    <row r="138" spans="1:15" ht="38.25" x14ac:dyDescent="0.25">
      <c r="A138" s="103" t="s">
        <v>102</v>
      </c>
      <c r="B138" s="103" t="s">
        <v>323</v>
      </c>
      <c r="C138" s="263" t="s">
        <v>119</v>
      </c>
      <c r="D138" s="103" t="s">
        <v>324</v>
      </c>
      <c r="E138" s="103" t="s">
        <v>325</v>
      </c>
      <c r="F138" s="103" t="s">
        <v>326</v>
      </c>
      <c r="G138" s="103" t="s">
        <v>83</v>
      </c>
      <c r="H138" s="276">
        <v>200000.00000000003</v>
      </c>
      <c r="I138" s="53" t="s">
        <v>123</v>
      </c>
      <c r="J138" s="53" t="s">
        <v>123</v>
      </c>
      <c r="K138" s="53" t="s">
        <v>123</v>
      </c>
      <c r="L138" s="53" t="s">
        <v>123</v>
      </c>
      <c r="M138" s="53" t="s">
        <v>123</v>
      </c>
      <c r="N138" s="53" t="s">
        <v>123</v>
      </c>
      <c r="O138" s="188">
        <f t="shared" ref="O138:O157" si="5">SUM(H138:N138)</f>
        <v>200000.00000000003</v>
      </c>
    </row>
    <row r="139" spans="1:15" ht="38.25" x14ac:dyDescent="0.25">
      <c r="A139" s="103" t="s">
        <v>102</v>
      </c>
      <c r="B139" s="103" t="s">
        <v>323</v>
      </c>
      <c r="C139" s="263" t="s">
        <v>119</v>
      </c>
      <c r="D139" s="103" t="s">
        <v>324</v>
      </c>
      <c r="E139" s="103" t="s">
        <v>327</v>
      </c>
      <c r="F139" s="103" t="s">
        <v>328</v>
      </c>
      <c r="G139" s="103" t="s">
        <v>83</v>
      </c>
      <c r="H139" s="276">
        <v>40937.39</v>
      </c>
      <c r="I139" s="53" t="s">
        <v>123</v>
      </c>
      <c r="J139" s="53" t="s">
        <v>123</v>
      </c>
      <c r="K139" s="53" t="s">
        <v>123</v>
      </c>
      <c r="L139" s="53" t="s">
        <v>123</v>
      </c>
      <c r="M139" s="53" t="s">
        <v>123</v>
      </c>
      <c r="N139" s="53" t="s">
        <v>123</v>
      </c>
      <c r="O139" s="188">
        <f t="shared" si="5"/>
        <v>40937.39</v>
      </c>
    </row>
    <row r="140" spans="1:15" ht="38.25" x14ac:dyDescent="0.25">
      <c r="A140" s="103" t="s">
        <v>102</v>
      </c>
      <c r="B140" s="103" t="s">
        <v>323</v>
      </c>
      <c r="C140" s="263" t="s">
        <v>119</v>
      </c>
      <c r="D140" s="103" t="s">
        <v>324</v>
      </c>
      <c r="E140" s="103" t="s">
        <v>327</v>
      </c>
      <c r="F140" s="103" t="s">
        <v>329</v>
      </c>
      <c r="G140" s="103" t="s">
        <v>83</v>
      </c>
      <c r="H140" s="53" t="s">
        <v>123</v>
      </c>
      <c r="I140" s="53" t="s">
        <v>123</v>
      </c>
      <c r="J140" s="53" t="s">
        <v>123</v>
      </c>
      <c r="K140" s="53" t="s">
        <v>123</v>
      </c>
      <c r="L140" s="53" t="s">
        <v>123</v>
      </c>
      <c r="M140" s="53" t="s">
        <v>123</v>
      </c>
      <c r="N140" s="276">
        <v>3654887.9600000004</v>
      </c>
      <c r="O140" s="188">
        <f t="shared" si="5"/>
        <v>3654887.9600000004</v>
      </c>
    </row>
    <row r="141" spans="1:15" ht="38.25" x14ac:dyDescent="0.25">
      <c r="A141" s="103" t="s">
        <v>102</v>
      </c>
      <c r="B141" s="103" t="s">
        <v>323</v>
      </c>
      <c r="C141" s="263" t="s">
        <v>119</v>
      </c>
      <c r="D141" s="103" t="s">
        <v>324</v>
      </c>
      <c r="E141" s="103" t="s">
        <v>327</v>
      </c>
      <c r="F141" s="103" t="s">
        <v>330</v>
      </c>
      <c r="G141" s="103" t="s">
        <v>83</v>
      </c>
      <c r="H141" s="276">
        <v>98000</v>
      </c>
      <c r="I141" s="53" t="s">
        <v>123</v>
      </c>
      <c r="J141" s="53" t="s">
        <v>123</v>
      </c>
      <c r="K141" s="53" t="s">
        <v>123</v>
      </c>
      <c r="L141" s="53" t="s">
        <v>123</v>
      </c>
      <c r="M141" s="53" t="s">
        <v>123</v>
      </c>
      <c r="N141" s="53" t="s">
        <v>123</v>
      </c>
      <c r="O141" s="188">
        <f t="shared" si="5"/>
        <v>98000</v>
      </c>
    </row>
    <row r="142" spans="1:15" ht="38.25" x14ac:dyDescent="0.25">
      <c r="A142" s="103" t="s">
        <v>102</v>
      </c>
      <c r="B142" s="103" t="s">
        <v>323</v>
      </c>
      <c r="C142" s="263" t="s">
        <v>119</v>
      </c>
      <c r="D142" s="103" t="s">
        <v>324</v>
      </c>
      <c r="E142" s="103" t="s">
        <v>327</v>
      </c>
      <c r="F142" s="103" t="s">
        <v>331</v>
      </c>
      <c r="G142" s="103" t="s">
        <v>83</v>
      </c>
      <c r="H142" s="53" t="s">
        <v>123</v>
      </c>
      <c r="I142" s="53" t="s">
        <v>123</v>
      </c>
      <c r="J142" s="53" t="s">
        <v>123</v>
      </c>
      <c r="K142" s="53" t="s">
        <v>123</v>
      </c>
      <c r="L142" s="53" t="s">
        <v>123</v>
      </c>
      <c r="M142" s="53" t="s">
        <v>123</v>
      </c>
      <c r="N142" s="276">
        <v>2000000</v>
      </c>
      <c r="O142" s="188">
        <f t="shared" si="5"/>
        <v>2000000</v>
      </c>
    </row>
    <row r="143" spans="1:15" ht="38.25" x14ac:dyDescent="0.25">
      <c r="A143" s="103" t="s">
        <v>102</v>
      </c>
      <c r="B143" s="103" t="s">
        <v>323</v>
      </c>
      <c r="C143" s="263" t="s">
        <v>119</v>
      </c>
      <c r="D143" s="103" t="s">
        <v>324</v>
      </c>
      <c r="E143" s="103" t="s">
        <v>327</v>
      </c>
      <c r="F143" s="103" t="s">
        <v>332</v>
      </c>
      <c r="G143" s="103" t="s">
        <v>83</v>
      </c>
      <c r="H143" s="276">
        <v>31000</v>
      </c>
      <c r="I143" s="53" t="s">
        <v>123</v>
      </c>
      <c r="J143" s="53" t="s">
        <v>123</v>
      </c>
      <c r="K143" s="53" t="s">
        <v>123</v>
      </c>
      <c r="L143" s="53" t="s">
        <v>123</v>
      </c>
      <c r="M143" s="53" t="s">
        <v>123</v>
      </c>
      <c r="N143" s="53" t="s">
        <v>123</v>
      </c>
      <c r="O143" s="188">
        <f t="shared" si="5"/>
        <v>31000</v>
      </c>
    </row>
    <row r="144" spans="1:15" ht="38.25" x14ac:dyDescent="0.25">
      <c r="A144" s="103" t="s">
        <v>102</v>
      </c>
      <c r="B144" s="103" t="s">
        <v>323</v>
      </c>
      <c r="C144" s="263" t="s">
        <v>119</v>
      </c>
      <c r="D144" s="103" t="s">
        <v>324</v>
      </c>
      <c r="E144" s="103" t="s">
        <v>327</v>
      </c>
      <c r="F144" s="103" t="s">
        <v>333</v>
      </c>
      <c r="G144" s="103" t="s">
        <v>83</v>
      </c>
      <c r="H144" s="276">
        <v>21913.53</v>
      </c>
      <c r="I144" s="53" t="s">
        <v>123</v>
      </c>
      <c r="J144" s="53" t="s">
        <v>123</v>
      </c>
      <c r="K144" s="53" t="s">
        <v>123</v>
      </c>
      <c r="L144" s="53" t="s">
        <v>123</v>
      </c>
      <c r="M144" s="53" t="s">
        <v>123</v>
      </c>
      <c r="N144" s="53" t="s">
        <v>123</v>
      </c>
      <c r="O144" s="188">
        <f t="shared" si="5"/>
        <v>21913.53</v>
      </c>
    </row>
    <row r="145" spans="1:15" ht="38.25" x14ac:dyDescent="0.25">
      <c r="A145" s="103" t="s">
        <v>102</v>
      </c>
      <c r="B145" s="103" t="s">
        <v>323</v>
      </c>
      <c r="C145" s="263" t="s">
        <v>119</v>
      </c>
      <c r="D145" s="103" t="s">
        <v>324</v>
      </c>
      <c r="E145" s="103" t="s">
        <v>327</v>
      </c>
      <c r="F145" s="103" t="s">
        <v>334</v>
      </c>
      <c r="G145" s="103" t="s">
        <v>83</v>
      </c>
      <c r="H145" s="276">
        <v>67003.789999999994</v>
      </c>
      <c r="I145" s="53" t="s">
        <v>123</v>
      </c>
      <c r="J145" s="53" t="s">
        <v>123</v>
      </c>
      <c r="K145" s="53" t="s">
        <v>123</v>
      </c>
      <c r="L145" s="53" t="s">
        <v>123</v>
      </c>
      <c r="M145" s="53" t="s">
        <v>123</v>
      </c>
      <c r="N145" s="53" t="s">
        <v>123</v>
      </c>
      <c r="O145" s="188">
        <f t="shared" si="5"/>
        <v>67003.789999999994</v>
      </c>
    </row>
    <row r="146" spans="1:15" ht="38.25" x14ac:dyDescent="0.25">
      <c r="A146" s="103" t="s">
        <v>102</v>
      </c>
      <c r="B146" s="103" t="s">
        <v>323</v>
      </c>
      <c r="C146" s="263" t="s">
        <v>119</v>
      </c>
      <c r="D146" s="103" t="s">
        <v>324</v>
      </c>
      <c r="E146" s="103" t="s">
        <v>327</v>
      </c>
      <c r="F146" s="103" t="s">
        <v>335</v>
      </c>
      <c r="G146" s="103" t="s">
        <v>83</v>
      </c>
      <c r="H146" s="276">
        <v>54000</v>
      </c>
      <c r="I146" s="53" t="s">
        <v>123</v>
      </c>
      <c r="J146" s="53" t="s">
        <v>123</v>
      </c>
      <c r="K146" s="53" t="s">
        <v>123</v>
      </c>
      <c r="L146" s="53" t="s">
        <v>123</v>
      </c>
      <c r="M146" s="53" t="s">
        <v>123</v>
      </c>
      <c r="N146" s="53" t="s">
        <v>123</v>
      </c>
      <c r="O146" s="188">
        <f t="shared" si="5"/>
        <v>54000</v>
      </c>
    </row>
    <row r="147" spans="1:15" ht="38.25" x14ac:dyDescent="0.25">
      <c r="A147" s="103" t="s">
        <v>102</v>
      </c>
      <c r="B147" s="103" t="s">
        <v>323</v>
      </c>
      <c r="C147" s="263" t="s">
        <v>119</v>
      </c>
      <c r="D147" s="103" t="s">
        <v>324</v>
      </c>
      <c r="E147" s="103" t="s">
        <v>336</v>
      </c>
      <c r="F147" s="103" t="s">
        <v>337</v>
      </c>
      <c r="G147" s="103" t="s">
        <v>83</v>
      </c>
      <c r="H147" s="276">
        <v>477329.03</v>
      </c>
      <c r="I147" s="53" t="s">
        <v>123</v>
      </c>
      <c r="J147" s="53" t="s">
        <v>123</v>
      </c>
      <c r="K147" s="53" t="s">
        <v>123</v>
      </c>
      <c r="L147" s="53" t="s">
        <v>123</v>
      </c>
      <c r="M147" s="53" t="s">
        <v>123</v>
      </c>
      <c r="N147" s="53" t="s">
        <v>123</v>
      </c>
      <c r="O147" s="188">
        <f t="shared" si="5"/>
        <v>477329.03</v>
      </c>
    </row>
    <row r="148" spans="1:15" ht="38.25" x14ac:dyDescent="0.25">
      <c r="A148" s="103" t="s">
        <v>102</v>
      </c>
      <c r="B148" s="103" t="s">
        <v>323</v>
      </c>
      <c r="C148" s="263" t="s">
        <v>119</v>
      </c>
      <c r="D148" s="103" t="s">
        <v>324</v>
      </c>
      <c r="E148" s="103" t="s">
        <v>336</v>
      </c>
      <c r="F148" s="103" t="s">
        <v>338</v>
      </c>
      <c r="G148" s="103" t="s">
        <v>83</v>
      </c>
      <c r="H148" s="276">
        <v>489900</v>
      </c>
      <c r="I148" s="53" t="s">
        <v>123</v>
      </c>
      <c r="J148" s="53" t="s">
        <v>123</v>
      </c>
      <c r="K148" s="53" t="s">
        <v>123</v>
      </c>
      <c r="L148" s="53" t="s">
        <v>123</v>
      </c>
      <c r="M148" s="53" t="s">
        <v>123</v>
      </c>
      <c r="N148" s="53" t="s">
        <v>123</v>
      </c>
      <c r="O148" s="188">
        <f t="shared" si="5"/>
        <v>489900</v>
      </c>
    </row>
    <row r="149" spans="1:15" ht="38.25" x14ac:dyDescent="0.25">
      <c r="A149" s="103" t="s">
        <v>102</v>
      </c>
      <c r="B149" s="103" t="s">
        <v>323</v>
      </c>
      <c r="C149" s="263" t="s">
        <v>119</v>
      </c>
      <c r="D149" s="103" t="s">
        <v>324</v>
      </c>
      <c r="E149" s="103" t="s">
        <v>336</v>
      </c>
      <c r="F149" s="103" t="s">
        <v>339</v>
      </c>
      <c r="G149" s="103" t="s">
        <v>83</v>
      </c>
      <c r="H149" s="276">
        <v>115876</v>
      </c>
      <c r="I149" s="53" t="s">
        <v>123</v>
      </c>
      <c r="J149" s="53" t="s">
        <v>123</v>
      </c>
      <c r="K149" s="53" t="s">
        <v>123</v>
      </c>
      <c r="L149" s="53" t="s">
        <v>123</v>
      </c>
      <c r="M149" s="53" t="s">
        <v>123</v>
      </c>
      <c r="N149" s="53" t="s">
        <v>123</v>
      </c>
      <c r="O149" s="188">
        <f t="shared" si="5"/>
        <v>115876</v>
      </c>
    </row>
    <row r="150" spans="1:15" ht="38.25" x14ac:dyDescent="0.25">
      <c r="A150" s="103" t="s">
        <v>102</v>
      </c>
      <c r="B150" s="103" t="s">
        <v>323</v>
      </c>
      <c r="C150" s="263" t="s">
        <v>119</v>
      </c>
      <c r="D150" s="103" t="s">
        <v>324</v>
      </c>
      <c r="E150" s="103" t="s">
        <v>336</v>
      </c>
      <c r="F150" s="103" t="s">
        <v>340</v>
      </c>
      <c r="G150" s="103" t="s">
        <v>83</v>
      </c>
      <c r="H150" s="276">
        <v>20000</v>
      </c>
      <c r="I150" s="53" t="s">
        <v>123</v>
      </c>
      <c r="J150" s="53" t="s">
        <v>123</v>
      </c>
      <c r="K150" s="53" t="s">
        <v>123</v>
      </c>
      <c r="L150" s="53" t="s">
        <v>123</v>
      </c>
      <c r="M150" s="53" t="s">
        <v>123</v>
      </c>
      <c r="N150" s="53" t="s">
        <v>123</v>
      </c>
      <c r="O150" s="188">
        <f t="shared" si="5"/>
        <v>20000</v>
      </c>
    </row>
    <row r="151" spans="1:15" ht="38.25" x14ac:dyDescent="0.25">
      <c r="A151" s="103" t="s">
        <v>102</v>
      </c>
      <c r="B151" s="103" t="s">
        <v>323</v>
      </c>
      <c r="C151" s="263" t="s">
        <v>119</v>
      </c>
      <c r="D151" s="103" t="s">
        <v>324</v>
      </c>
      <c r="E151" s="103" t="s">
        <v>336</v>
      </c>
      <c r="F151" s="103" t="s">
        <v>341</v>
      </c>
      <c r="G151" s="103" t="s">
        <v>100</v>
      </c>
      <c r="H151" s="276">
        <v>590000</v>
      </c>
      <c r="I151" s="53" t="s">
        <v>123</v>
      </c>
      <c r="J151" s="53" t="s">
        <v>123</v>
      </c>
      <c r="K151" s="53" t="s">
        <v>123</v>
      </c>
      <c r="L151" s="53" t="s">
        <v>123</v>
      </c>
      <c r="M151" s="53" t="s">
        <v>123</v>
      </c>
      <c r="N151" s="53" t="s">
        <v>123</v>
      </c>
      <c r="O151" s="188">
        <f t="shared" si="5"/>
        <v>590000</v>
      </c>
    </row>
    <row r="152" spans="1:15" ht="38.25" x14ac:dyDescent="0.25">
      <c r="A152" s="103" t="s">
        <v>102</v>
      </c>
      <c r="B152" s="103" t="s">
        <v>323</v>
      </c>
      <c r="C152" s="263" t="s">
        <v>119</v>
      </c>
      <c r="D152" s="103" t="s">
        <v>324</v>
      </c>
      <c r="E152" s="103" t="s">
        <v>342</v>
      </c>
      <c r="F152" s="103" t="s">
        <v>343</v>
      </c>
      <c r="G152" s="103" t="s">
        <v>100</v>
      </c>
      <c r="H152" s="276">
        <v>796952</v>
      </c>
      <c r="I152" s="53" t="s">
        <v>123</v>
      </c>
      <c r="J152" s="53" t="s">
        <v>123</v>
      </c>
      <c r="K152" s="53" t="s">
        <v>123</v>
      </c>
      <c r="L152" s="53" t="s">
        <v>123</v>
      </c>
      <c r="M152" s="53" t="s">
        <v>123</v>
      </c>
      <c r="N152" s="53" t="s">
        <v>123</v>
      </c>
      <c r="O152" s="188">
        <f t="shared" si="5"/>
        <v>796952</v>
      </c>
    </row>
    <row r="153" spans="1:15" ht="38.25" x14ac:dyDescent="0.25">
      <c r="A153" s="103" t="s">
        <v>344</v>
      </c>
      <c r="B153" s="353" t="s">
        <v>323</v>
      </c>
      <c r="C153" s="263" t="s">
        <v>119</v>
      </c>
      <c r="D153" s="103" t="s">
        <v>324</v>
      </c>
      <c r="E153" s="103" t="s">
        <v>342</v>
      </c>
      <c r="F153" s="103" t="s">
        <v>345</v>
      </c>
      <c r="G153" s="103" t="s">
        <v>477</v>
      </c>
      <c r="H153" s="354">
        <v>587215</v>
      </c>
      <c r="I153" s="53" t="s">
        <v>123</v>
      </c>
      <c r="J153" s="277">
        <v>597470.28</v>
      </c>
      <c r="K153" s="53" t="s">
        <v>123</v>
      </c>
      <c r="L153" s="53" t="s">
        <v>123</v>
      </c>
      <c r="M153" s="53" t="s">
        <v>123</v>
      </c>
      <c r="N153" s="53" t="s">
        <v>123</v>
      </c>
      <c r="O153" s="188">
        <f t="shared" si="5"/>
        <v>1184685.28</v>
      </c>
    </row>
    <row r="154" spans="1:15" ht="38.25" x14ac:dyDescent="0.25">
      <c r="A154" s="103" t="s">
        <v>346</v>
      </c>
      <c r="B154" s="353" t="s">
        <v>323</v>
      </c>
      <c r="C154" s="263" t="s">
        <v>119</v>
      </c>
      <c r="D154" s="103" t="s">
        <v>324</v>
      </c>
      <c r="E154" s="103" t="s">
        <v>342</v>
      </c>
      <c r="F154" s="103" t="s">
        <v>347</v>
      </c>
      <c r="G154" s="103" t="s">
        <v>477</v>
      </c>
      <c r="H154" s="354">
        <v>2784872.96</v>
      </c>
      <c r="I154" s="53" t="s">
        <v>123</v>
      </c>
      <c r="J154" s="277">
        <v>858838.2</v>
      </c>
      <c r="K154" s="53" t="s">
        <v>123</v>
      </c>
      <c r="L154" s="53" t="s">
        <v>123</v>
      </c>
      <c r="M154" s="53" t="s">
        <v>123</v>
      </c>
      <c r="N154" s="53" t="s">
        <v>123</v>
      </c>
      <c r="O154" s="188">
        <f t="shared" si="5"/>
        <v>3643711.16</v>
      </c>
    </row>
    <row r="155" spans="1:15" ht="38.25" x14ac:dyDescent="0.25">
      <c r="A155" s="103" t="s">
        <v>348</v>
      </c>
      <c r="B155" s="353" t="s">
        <v>323</v>
      </c>
      <c r="C155" s="263" t="s">
        <v>119</v>
      </c>
      <c r="D155" s="103" t="s">
        <v>324</v>
      </c>
      <c r="E155" s="103" t="s">
        <v>342</v>
      </c>
      <c r="F155" s="103" t="s">
        <v>349</v>
      </c>
      <c r="G155" s="103" t="s">
        <v>477</v>
      </c>
      <c r="H155" s="354">
        <v>128000</v>
      </c>
      <c r="I155" s="53" t="s">
        <v>123</v>
      </c>
      <c r="J155" s="277">
        <v>42000</v>
      </c>
      <c r="K155" s="53" t="s">
        <v>123</v>
      </c>
      <c r="L155" s="53" t="s">
        <v>123</v>
      </c>
      <c r="M155" s="53" t="s">
        <v>123</v>
      </c>
      <c r="N155" s="53" t="s">
        <v>123</v>
      </c>
      <c r="O155" s="188">
        <f t="shared" si="5"/>
        <v>170000</v>
      </c>
    </row>
    <row r="156" spans="1:15" ht="38.25" x14ac:dyDescent="0.25">
      <c r="A156" s="103" t="s">
        <v>102</v>
      </c>
      <c r="B156" s="103" t="s">
        <v>350</v>
      </c>
      <c r="C156" s="263" t="s">
        <v>119</v>
      </c>
      <c r="D156" s="103" t="s">
        <v>351</v>
      </c>
      <c r="E156" s="103" t="s">
        <v>325</v>
      </c>
      <c r="F156" s="103" t="s">
        <v>352</v>
      </c>
      <c r="G156" s="103" t="s">
        <v>353</v>
      </c>
      <c r="H156" s="276">
        <v>20000</v>
      </c>
      <c r="I156" s="53" t="s">
        <v>123</v>
      </c>
      <c r="J156" s="53" t="s">
        <v>123</v>
      </c>
      <c r="K156" s="53" t="s">
        <v>123</v>
      </c>
      <c r="L156" s="53" t="s">
        <v>123</v>
      </c>
      <c r="M156" s="53" t="s">
        <v>123</v>
      </c>
      <c r="N156" s="53" t="s">
        <v>123</v>
      </c>
      <c r="O156" s="188">
        <f t="shared" si="5"/>
        <v>20000</v>
      </c>
    </row>
    <row r="157" spans="1:15" ht="76.5" x14ac:dyDescent="0.25">
      <c r="A157" s="103" t="s">
        <v>102</v>
      </c>
      <c r="B157" s="103" t="s">
        <v>350</v>
      </c>
      <c r="C157" s="103" t="s">
        <v>354</v>
      </c>
      <c r="D157" s="103" t="s">
        <v>355</v>
      </c>
      <c r="E157" s="103" t="s">
        <v>356</v>
      </c>
      <c r="F157" s="103" t="s">
        <v>357</v>
      </c>
      <c r="G157" s="103" t="s">
        <v>83</v>
      </c>
      <c r="H157" s="276">
        <v>30000</v>
      </c>
      <c r="I157" s="53" t="s">
        <v>123</v>
      </c>
      <c r="J157" s="53" t="s">
        <v>123</v>
      </c>
      <c r="K157" s="53" t="s">
        <v>123</v>
      </c>
      <c r="L157" s="53" t="s">
        <v>123</v>
      </c>
      <c r="M157" s="53" t="s">
        <v>123</v>
      </c>
      <c r="N157" s="53" t="s">
        <v>123</v>
      </c>
      <c r="O157" s="188">
        <f t="shared" si="5"/>
        <v>30000</v>
      </c>
    </row>
    <row r="158" spans="1:15" ht="38.25" x14ac:dyDescent="0.25">
      <c r="A158" s="321" t="s">
        <v>102</v>
      </c>
      <c r="B158" s="352" t="s">
        <v>466</v>
      </c>
      <c r="C158" s="101" t="s">
        <v>119</v>
      </c>
      <c r="D158" s="321" t="s">
        <v>470</v>
      </c>
      <c r="E158" s="321" t="s">
        <v>470</v>
      </c>
      <c r="F158" s="321" t="s">
        <v>471</v>
      </c>
      <c r="G158" s="321" t="s">
        <v>472</v>
      </c>
      <c r="H158" s="349">
        <v>10500</v>
      </c>
      <c r="I158" s="53" t="s">
        <v>123</v>
      </c>
      <c r="J158" s="350">
        <v>4500</v>
      </c>
      <c r="K158" s="53" t="s">
        <v>123</v>
      </c>
      <c r="L158" s="53" t="s">
        <v>123</v>
      </c>
      <c r="M158" s="53" t="s">
        <v>123</v>
      </c>
      <c r="N158" s="53" t="s">
        <v>123</v>
      </c>
      <c r="O158" s="351">
        <f>SUM(H158:N158)</f>
        <v>15000</v>
      </c>
    </row>
    <row r="159" spans="1:15" ht="38.25" x14ac:dyDescent="0.25">
      <c r="A159" s="606" t="s">
        <v>102</v>
      </c>
      <c r="B159" s="606" t="s">
        <v>463</v>
      </c>
      <c r="C159" s="606" t="s">
        <v>892</v>
      </c>
      <c r="D159" s="606" t="s">
        <v>351</v>
      </c>
      <c r="E159" s="606" t="s">
        <v>325</v>
      </c>
      <c r="F159" s="606" t="s">
        <v>352</v>
      </c>
      <c r="G159" s="606" t="s">
        <v>100</v>
      </c>
      <c r="H159" s="619">
        <v>20000</v>
      </c>
      <c r="I159" s="53" t="s">
        <v>123</v>
      </c>
      <c r="J159" s="53" t="s">
        <v>123</v>
      </c>
      <c r="K159" s="53" t="s">
        <v>123</v>
      </c>
      <c r="L159" s="53" t="s">
        <v>123</v>
      </c>
      <c r="M159" s="53" t="s">
        <v>123</v>
      </c>
      <c r="N159" s="53" t="s">
        <v>123</v>
      </c>
      <c r="O159" s="351">
        <f>SUM(H159:N159)</f>
        <v>20000</v>
      </c>
    </row>
    <row r="160" spans="1:15" ht="25.5" x14ac:dyDescent="0.25">
      <c r="A160" s="606" t="s">
        <v>102</v>
      </c>
      <c r="B160" s="606" t="s">
        <v>463</v>
      </c>
      <c r="C160" s="606" t="s">
        <v>892</v>
      </c>
      <c r="D160" s="606" t="s">
        <v>351</v>
      </c>
      <c r="E160" s="606" t="s">
        <v>327</v>
      </c>
      <c r="F160" s="606" t="s">
        <v>893</v>
      </c>
      <c r="G160" s="606" t="s">
        <v>100</v>
      </c>
      <c r="H160" s="619">
        <v>90266</v>
      </c>
      <c r="I160" s="53" t="s">
        <v>123</v>
      </c>
      <c r="J160" s="53" t="s">
        <v>123</v>
      </c>
      <c r="K160" s="53" t="s">
        <v>123</v>
      </c>
      <c r="L160" s="53" t="s">
        <v>123</v>
      </c>
      <c r="M160" s="53" t="s">
        <v>123</v>
      </c>
      <c r="N160" s="53" t="s">
        <v>123</v>
      </c>
      <c r="O160" s="351">
        <f>SUM(H160:N160)</f>
        <v>90266</v>
      </c>
    </row>
    <row r="161" spans="1:15" ht="33.75" customHeight="1" x14ac:dyDescent="0.25">
      <c r="A161" s="606" t="s">
        <v>102</v>
      </c>
      <c r="B161" s="606" t="s">
        <v>463</v>
      </c>
      <c r="C161" s="606" t="s">
        <v>892</v>
      </c>
      <c r="D161" s="606" t="s">
        <v>351</v>
      </c>
      <c r="E161" s="606" t="s">
        <v>325</v>
      </c>
      <c r="F161" s="606" t="s">
        <v>894</v>
      </c>
      <c r="G161" s="606" t="s">
        <v>100</v>
      </c>
      <c r="H161" s="619">
        <v>500</v>
      </c>
      <c r="I161" s="53" t="s">
        <v>123</v>
      </c>
      <c r="J161" s="53" t="s">
        <v>123</v>
      </c>
      <c r="K161" s="53" t="s">
        <v>123</v>
      </c>
      <c r="L161" s="53" t="s">
        <v>123</v>
      </c>
      <c r="M161" s="53" t="s">
        <v>123</v>
      </c>
      <c r="N161" s="53" t="s">
        <v>123</v>
      </c>
      <c r="O161" s="351">
        <f>SUM(H161:N161)</f>
        <v>500</v>
      </c>
    </row>
    <row r="162" spans="1:15" ht="36" customHeight="1" x14ac:dyDescent="0.25">
      <c r="A162" s="606" t="s">
        <v>102</v>
      </c>
      <c r="B162" s="606" t="s">
        <v>463</v>
      </c>
      <c r="C162" s="606" t="s">
        <v>892</v>
      </c>
      <c r="D162" s="606" t="s">
        <v>351</v>
      </c>
      <c r="E162" s="606" t="s">
        <v>325</v>
      </c>
      <c r="F162" s="606" t="s">
        <v>895</v>
      </c>
      <c r="G162" s="606" t="s">
        <v>100</v>
      </c>
      <c r="H162" s="619">
        <v>10500</v>
      </c>
      <c r="I162" s="53" t="s">
        <v>123</v>
      </c>
      <c r="J162" s="53" t="s">
        <v>123</v>
      </c>
      <c r="K162" s="53" t="s">
        <v>123</v>
      </c>
      <c r="L162" s="53" t="s">
        <v>123</v>
      </c>
      <c r="M162" s="53" t="s">
        <v>123</v>
      </c>
      <c r="N162" s="53" t="s">
        <v>123</v>
      </c>
      <c r="O162" s="351">
        <f>SUM(H162:N162)</f>
        <v>10500</v>
      </c>
    </row>
    <row r="163" spans="1:15" ht="35.25" customHeight="1" x14ac:dyDescent="0.25">
      <c r="A163" s="606" t="s">
        <v>102</v>
      </c>
      <c r="B163" s="606" t="s">
        <v>464</v>
      </c>
      <c r="C163" s="606" t="s">
        <v>853</v>
      </c>
      <c r="D163" s="606" t="s">
        <v>478</v>
      </c>
      <c r="E163" s="606" t="s">
        <v>327</v>
      </c>
      <c r="F163" s="606" t="s">
        <v>854</v>
      </c>
      <c r="G163" s="606" t="s">
        <v>100</v>
      </c>
      <c r="H163" s="608">
        <v>100540.8</v>
      </c>
      <c r="I163" s="53" t="s">
        <v>123</v>
      </c>
      <c r="J163" s="53" t="s">
        <v>123</v>
      </c>
      <c r="K163" s="53" t="s">
        <v>123</v>
      </c>
      <c r="L163" s="53" t="s">
        <v>123</v>
      </c>
      <c r="M163" s="53" t="s">
        <v>123</v>
      </c>
      <c r="N163" s="53" t="s">
        <v>123</v>
      </c>
      <c r="O163" s="188">
        <f t="shared" ref="O163:O220" si="6">SUM(H163:N163)</f>
        <v>100540.8</v>
      </c>
    </row>
    <row r="164" spans="1:15" ht="35.25" customHeight="1" x14ac:dyDescent="0.25">
      <c r="A164" s="606" t="s">
        <v>102</v>
      </c>
      <c r="B164" s="606" t="s">
        <v>464</v>
      </c>
      <c r="C164" s="606" t="s">
        <v>853</v>
      </c>
      <c r="D164" s="606" t="s">
        <v>478</v>
      </c>
      <c r="E164" s="606" t="s">
        <v>327</v>
      </c>
      <c r="F164" s="606" t="s">
        <v>855</v>
      </c>
      <c r="G164" s="606" t="s">
        <v>100</v>
      </c>
      <c r="H164" s="608">
        <v>100000</v>
      </c>
      <c r="I164" s="53" t="s">
        <v>123</v>
      </c>
      <c r="J164" s="53" t="s">
        <v>123</v>
      </c>
      <c r="K164" s="53" t="s">
        <v>123</v>
      </c>
      <c r="L164" s="53" t="s">
        <v>123</v>
      </c>
      <c r="M164" s="53" t="s">
        <v>123</v>
      </c>
      <c r="N164" s="53" t="s">
        <v>123</v>
      </c>
      <c r="O164" s="188">
        <f t="shared" si="6"/>
        <v>100000</v>
      </c>
    </row>
    <row r="165" spans="1:15" ht="35.25" customHeight="1" x14ac:dyDescent="0.25">
      <c r="A165" s="606" t="s">
        <v>373</v>
      </c>
      <c r="B165" s="606" t="s">
        <v>464</v>
      </c>
      <c r="C165" s="606" t="s">
        <v>354</v>
      </c>
      <c r="D165" s="606" t="s">
        <v>355</v>
      </c>
      <c r="E165" s="606" t="s">
        <v>152</v>
      </c>
      <c r="F165" s="606" t="s">
        <v>856</v>
      </c>
      <c r="G165" s="606" t="s">
        <v>100</v>
      </c>
      <c r="H165" s="608">
        <v>20000</v>
      </c>
      <c r="I165" s="53" t="s">
        <v>123</v>
      </c>
      <c r="J165" s="53" t="s">
        <v>123</v>
      </c>
      <c r="K165" s="53" t="s">
        <v>123</v>
      </c>
      <c r="L165" s="53" t="s">
        <v>123</v>
      </c>
      <c r="M165" s="53" t="s">
        <v>123</v>
      </c>
      <c r="N165" s="53" t="s">
        <v>123</v>
      </c>
      <c r="O165" s="188">
        <f t="shared" si="6"/>
        <v>20000</v>
      </c>
    </row>
    <row r="166" spans="1:15" ht="35.25" customHeight="1" x14ac:dyDescent="0.25">
      <c r="A166" s="606" t="s">
        <v>102</v>
      </c>
      <c r="B166" s="612" t="s">
        <v>464</v>
      </c>
      <c r="C166" s="606" t="s">
        <v>857</v>
      </c>
      <c r="D166" s="606" t="s">
        <v>858</v>
      </c>
      <c r="E166" s="606" t="s">
        <v>859</v>
      </c>
      <c r="F166" s="606" t="s">
        <v>860</v>
      </c>
      <c r="G166" s="606" t="s">
        <v>510</v>
      </c>
      <c r="H166" s="610">
        <v>2500</v>
      </c>
      <c r="I166" s="53" t="s">
        <v>123</v>
      </c>
      <c r="J166" s="611">
        <v>2500</v>
      </c>
      <c r="K166" s="53" t="s">
        <v>123</v>
      </c>
      <c r="L166" s="53" t="s">
        <v>123</v>
      </c>
      <c r="M166" s="53" t="s">
        <v>123</v>
      </c>
      <c r="N166" s="53" t="s">
        <v>123</v>
      </c>
      <c r="O166" s="188">
        <f t="shared" si="6"/>
        <v>5000</v>
      </c>
    </row>
    <row r="167" spans="1:15" ht="35.25" customHeight="1" x14ac:dyDescent="0.25">
      <c r="A167" s="606" t="s">
        <v>102</v>
      </c>
      <c r="B167" s="612" t="s">
        <v>464</v>
      </c>
      <c r="C167" s="606" t="s">
        <v>861</v>
      </c>
      <c r="D167" s="606" t="s">
        <v>595</v>
      </c>
      <c r="E167" s="606" t="s">
        <v>614</v>
      </c>
      <c r="F167" s="606" t="s">
        <v>862</v>
      </c>
      <c r="G167" s="606" t="s">
        <v>512</v>
      </c>
      <c r="H167" s="610">
        <v>1000</v>
      </c>
      <c r="I167" s="53" t="s">
        <v>123</v>
      </c>
      <c r="J167" s="611">
        <v>1000</v>
      </c>
      <c r="K167" s="53" t="s">
        <v>123</v>
      </c>
      <c r="L167" s="53" t="s">
        <v>123</v>
      </c>
      <c r="M167" s="53" t="s">
        <v>123</v>
      </c>
      <c r="N167" s="53" t="s">
        <v>123</v>
      </c>
      <c r="O167" s="188">
        <f t="shared" si="6"/>
        <v>2000</v>
      </c>
    </row>
    <row r="168" spans="1:15" ht="35.25" customHeight="1" x14ac:dyDescent="0.25">
      <c r="A168" s="606" t="s">
        <v>102</v>
      </c>
      <c r="B168" s="612" t="s">
        <v>464</v>
      </c>
      <c r="C168" s="606" t="s">
        <v>857</v>
      </c>
      <c r="D168" s="606" t="s">
        <v>858</v>
      </c>
      <c r="E168" s="606" t="s">
        <v>859</v>
      </c>
      <c r="F168" s="606" t="s">
        <v>863</v>
      </c>
      <c r="G168" s="606" t="s">
        <v>512</v>
      </c>
      <c r="H168" s="610">
        <v>1250</v>
      </c>
      <c r="I168" s="53" t="s">
        <v>123</v>
      </c>
      <c r="J168" s="611">
        <v>1250</v>
      </c>
      <c r="K168" s="53" t="s">
        <v>123</v>
      </c>
      <c r="L168" s="53" t="s">
        <v>123</v>
      </c>
      <c r="M168" s="53" t="s">
        <v>123</v>
      </c>
      <c r="N168" s="53" t="s">
        <v>123</v>
      </c>
      <c r="O168" s="188">
        <f t="shared" si="6"/>
        <v>2500</v>
      </c>
    </row>
    <row r="169" spans="1:15" ht="35.25" customHeight="1" x14ac:dyDescent="0.25">
      <c r="A169" s="606" t="s">
        <v>102</v>
      </c>
      <c r="B169" s="612" t="s">
        <v>464</v>
      </c>
      <c r="C169" s="606" t="s">
        <v>857</v>
      </c>
      <c r="D169" s="606" t="s">
        <v>858</v>
      </c>
      <c r="E169" s="606" t="s">
        <v>859</v>
      </c>
      <c r="F169" s="606" t="s">
        <v>864</v>
      </c>
      <c r="G169" s="606" t="s">
        <v>512</v>
      </c>
      <c r="H169" s="610">
        <v>500</v>
      </c>
      <c r="I169" s="53" t="s">
        <v>123</v>
      </c>
      <c r="J169" s="611">
        <v>500</v>
      </c>
      <c r="K169" s="53" t="s">
        <v>123</v>
      </c>
      <c r="L169" s="53" t="s">
        <v>123</v>
      </c>
      <c r="M169" s="53" t="s">
        <v>123</v>
      </c>
      <c r="N169" s="53" t="s">
        <v>123</v>
      </c>
      <c r="O169" s="188">
        <f t="shared" si="6"/>
        <v>1000</v>
      </c>
    </row>
    <row r="170" spans="1:15" ht="35.25" customHeight="1" x14ac:dyDescent="0.25">
      <c r="A170" s="606" t="s">
        <v>102</v>
      </c>
      <c r="B170" s="612" t="s">
        <v>464</v>
      </c>
      <c r="C170" s="606" t="s">
        <v>853</v>
      </c>
      <c r="D170" s="606" t="s">
        <v>478</v>
      </c>
      <c r="E170" s="606" t="s">
        <v>327</v>
      </c>
      <c r="F170" s="606" t="s">
        <v>865</v>
      </c>
      <c r="G170" s="606" t="s">
        <v>514</v>
      </c>
      <c r="H170" s="610">
        <v>7500</v>
      </c>
      <c r="I170" s="53" t="s">
        <v>123</v>
      </c>
      <c r="J170" s="611">
        <v>7500</v>
      </c>
      <c r="K170" s="53" t="s">
        <v>123</v>
      </c>
      <c r="L170" s="53" t="s">
        <v>123</v>
      </c>
      <c r="M170" s="53" t="s">
        <v>123</v>
      </c>
      <c r="N170" s="53" t="s">
        <v>123</v>
      </c>
      <c r="O170" s="188">
        <f t="shared" si="6"/>
        <v>15000</v>
      </c>
    </row>
    <row r="171" spans="1:15" ht="35.25" customHeight="1" x14ac:dyDescent="0.25">
      <c r="A171" s="606" t="s">
        <v>102</v>
      </c>
      <c r="B171" s="612" t="s">
        <v>464</v>
      </c>
      <c r="C171" s="606" t="s">
        <v>861</v>
      </c>
      <c r="D171" s="606" t="s">
        <v>270</v>
      </c>
      <c r="E171" s="606" t="s">
        <v>270</v>
      </c>
      <c r="F171" s="606" t="s">
        <v>866</v>
      </c>
      <c r="G171" s="606" t="s">
        <v>514</v>
      </c>
      <c r="H171" s="610">
        <v>1000</v>
      </c>
      <c r="I171" s="53" t="s">
        <v>123</v>
      </c>
      <c r="J171" s="611">
        <v>1000</v>
      </c>
      <c r="K171" s="53" t="s">
        <v>123</v>
      </c>
      <c r="L171" s="53" t="s">
        <v>123</v>
      </c>
      <c r="M171" s="53" t="s">
        <v>123</v>
      </c>
      <c r="N171" s="53" t="s">
        <v>123</v>
      </c>
      <c r="O171" s="188">
        <f t="shared" si="6"/>
        <v>2000</v>
      </c>
    </row>
    <row r="172" spans="1:15" ht="35.25" customHeight="1" x14ac:dyDescent="0.25">
      <c r="A172" s="606" t="s">
        <v>102</v>
      </c>
      <c r="B172" s="612" t="s">
        <v>464</v>
      </c>
      <c r="C172" s="606" t="s">
        <v>853</v>
      </c>
      <c r="D172" s="606" t="s">
        <v>478</v>
      </c>
      <c r="E172" s="606" t="s">
        <v>867</v>
      </c>
      <c r="F172" s="606" t="s">
        <v>868</v>
      </c>
      <c r="G172" s="606" t="s">
        <v>516</v>
      </c>
      <c r="H172" s="610">
        <v>500</v>
      </c>
      <c r="I172" s="53" t="s">
        <v>123</v>
      </c>
      <c r="J172" s="611">
        <v>500</v>
      </c>
      <c r="K172" s="53" t="s">
        <v>123</v>
      </c>
      <c r="L172" s="53" t="s">
        <v>123</v>
      </c>
      <c r="M172" s="53" t="s">
        <v>123</v>
      </c>
      <c r="N172" s="53" t="s">
        <v>123</v>
      </c>
      <c r="O172" s="188">
        <f t="shared" si="6"/>
        <v>1000</v>
      </c>
    </row>
    <row r="173" spans="1:15" ht="35.25" customHeight="1" x14ac:dyDescent="0.25">
      <c r="A173" s="606" t="s">
        <v>102</v>
      </c>
      <c r="B173" s="612" t="s">
        <v>464</v>
      </c>
      <c r="C173" s="606" t="s">
        <v>857</v>
      </c>
      <c r="D173" s="606" t="s">
        <v>858</v>
      </c>
      <c r="E173" s="606" t="s">
        <v>859</v>
      </c>
      <c r="F173" s="606" t="s">
        <v>869</v>
      </c>
      <c r="G173" s="606" t="s">
        <v>519</v>
      </c>
      <c r="H173" s="610">
        <v>2100</v>
      </c>
      <c r="I173" s="53" t="s">
        <v>123</v>
      </c>
      <c r="J173" s="611">
        <v>900</v>
      </c>
      <c r="K173" s="53" t="s">
        <v>123</v>
      </c>
      <c r="L173" s="53" t="s">
        <v>123</v>
      </c>
      <c r="M173" s="53" t="s">
        <v>123</v>
      </c>
      <c r="N173" s="53" t="s">
        <v>123</v>
      </c>
      <c r="O173" s="188">
        <f t="shared" si="6"/>
        <v>3000</v>
      </c>
    </row>
    <row r="174" spans="1:15" ht="35.25" customHeight="1" x14ac:dyDescent="0.25">
      <c r="A174" s="606" t="s">
        <v>102</v>
      </c>
      <c r="B174" s="612" t="s">
        <v>464</v>
      </c>
      <c r="C174" s="606" t="s">
        <v>857</v>
      </c>
      <c r="D174" s="606" t="s">
        <v>858</v>
      </c>
      <c r="E174" s="606" t="s">
        <v>859</v>
      </c>
      <c r="F174" s="606" t="s">
        <v>870</v>
      </c>
      <c r="G174" s="606" t="s">
        <v>606</v>
      </c>
      <c r="H174" s="610">
        <v>1750</v>
      </c>
      <c r="I174" s="53" t="s">
        <v>123</v>
      </c>
      <c r="J174" s="611">
        <v>750</v>
      </c>
      <c r="K174" s="53" t="s">
        <v>123</v>
      </c>
      <c r="L174" s="53" t="s">
        <v>123</v>
      </c>
      <c r="M174" s="53" t="s">
        <v>123</v>
      </c>
      <c r="N174" s="53" t="s">
        <v>123</v>
      </c>
      <c r="O174" s="188">
        <f t="shared" si="6"/>
        <v>2500</v>
      </c>
    </row>
    <row r="175" spans="1:15" ht="35.25" customHeight="1" x14ac:dyDescent="0.25">
      <c r="A175" s="606" t="s">
        <v>102</v>
      </c>
      <c r="B175" s="612" t="s">
        <v>464</v>
      </c>
      <c r="C175" s="606" t="s">
        <v>861</v>
      </c>
      <c r="D175" s="606" t="s">
        <v>270</v>
      </c>
      <c r="E175" s="606" t="s">
        <v>270</v>
      </c>
      <c r="F175" s="606" t="s">
        <v>871</v>
      </c>
      <c r="G175" s="606" t="s">
        <v>409</v>
      </c>
      <c r="H175" s="610">
        <v>5000</v>
      </c>
      <c r="I175" s="53" t="s">
        <v>123</v>
      </c>
      <c r="J175" s="611"/>
      <c r="K175" s="53" t="s">
        <v>123</v>
      </c>
      <c r="L175" s="53" t="s">
        <v>123</v>
      </c>
      <c r="M175" s="53" t="s">
        <v>123</v>
      </c>
      <c r="N175" s="53" t="s">
        <v>123</v>
      </c>
      <c r="O175" s="188">
        <f t="shared" si="6"/>
        <v>5000</v>
      </c>
    </row>
    <row r="176" spans="1:15" ht="35.25" customHeight="1" x14ac:dyDescent="0.25">
      <c r="A176" s="606" t="s">
        <v>102</v>
      </c>
      <c r="B176" s="612" t="s">
        <v>464</v>
      </c>
      <c r="C176" s="606" t="s">
        <v>872</v>
      </c>
      <c r="D176" s="606" t="s">
        <v>324</v>
      </c>
      <c r="E176" s="606" t="s">
        <v>873</v>
      </c>
      <c r="F176" s="606" t="s">
        <v>874</v>
      </c>
      <c r="G176" s="606" t="s">
        <v>409</v>
      </c>
      <c r="H176" s="610">
        <v>1500</v>
      </c>
      <c r="I176" s="53" t="s">
        <v>123</v>
      </c>
      <c r="J176" s="611">
        <v>1500</v>
      </c>
      <c r="K176" s="53" t="s">
        <v>123</v>
      </c>
      <c r="L176" s="53" t="s">
        <v>123</v>
      </c>
      <c r="M176" s="53" t="s">
        <v>123</v>
      </c>
      <c r="N176" s="53" t="s">
        <v>123</v>
      </c>
      <c r="O176" s="188">
        <f t="shared" si="6"/>
        <v>3000</v>
      </c>
    </row>
    <row r="177" spans="1:15" ht="35.25" customHeight="1" x14ac:dyDescent="0.25">
      <c r="A177" s="606" t="s">
        <v>102</v>
      </c>
      <c r="B177" s="612" t="s">
        <v>464</v>
      </c>
      <c r="C177" s="606" t="s">
        <v>872</v>
      </c>
      <c r="D177" s="606" t="s">
        <v>324</v>
      </c>
      <c r="E177" s="606" t="s">
        <v>873</v>
      </c>
      <c r="F177" s="606" t="s">
        <v>875</v>
      </c>
      <c r="G177" s="606" t="s">
        <v>525</v>
      </c>
      <c r="H177" s="610">
        <v>500</v>
      </c>
      <c r="I177" s="53" t="s">
        <v>123</v>
      </c>
      <c r="J177" s="611">
        <v>500</v>
      </c>
      <c r="K177" s="53" t="s">
        <v>123</v>
      </c>
      <c r="L177" s="53" t="s">
        <v>123</v>
      </c>
      <c r="M177" s="53" t="s">
        <v>123</v>
      </c>
      <c r="N177" s="53" t="s">
        <v>123</v>
      </c>
      <c r="O177" s="188">
        <f t="shared" si="6"/>
        <v>1000</v>
      </c>
    </row>
    <row r="178" spans="1:15" ht="35.25" customHeight="1" x14ac:dyDescent="0.25">
      <c r="A178" s="606" t="s">
        <v>102</v>
      </c>
      <c r="B178" s="612" t="s">
        <v>464</v>
      </c>
      <c r="C178" s="606" t="s">
        <v>857</v>
      </c>
      <c r="D178" s="606" t="s">
        <v>858</v>
      </c>
      <c r="E178" s="606" t="s">
        <v>859</v>
      </c>
      <c r="F178" s="606" t="s">
        <v>876</v>
      </c>
      <c r="G178" s="606" t="s">
        <v>525</v>
      </c>
      <c r="H178" s="610">
        <v>2500</v>
      </c>
      <c r="I178" s="53" t="s">
        <v>123</v>
      </c>
      <c r="J178" s="611">
        <v>2500</v>
      </c>
      <c r="K178" s="53" t="s">
        <v>123</v>
      </c>
      <c r="L178" s="53" t="s">
        <v>123</v>
      </c>
      <c r="M178" s="53" t="s">
        <v>123</v>
      </c>
      <c r="N178" s="53" t="s">
        <v>123</v>
      </c>
      <c r="O178" s="188">
        <f t="shared" si="6"/>
        <v>5000</v>
      </c>
    </row>
    <row r="179" spans="1:15" ht="35.25" customHeight="1" x14ac:dyDescent="0.25">
      <c r="A179" s="606" t="s">
        <v>102</v>
      </c>
      <c r="B179" s="612" t="s">
        <v>464</v>
      </c>
      <c r="C179" s="606" t="s">
        <v>872</v>
      </c>
      <c r="D179" s="606" t="s">
        <v>877</v>
      </c>
      <c r="E179" s="606" t="s">
        <v>105</v>
      </c>
      <c r="F179" s="606" t="s">
        <v>878</v>
      </c>
      <c r="G179" s="606" t="s">
        <v>527</v>
      </c>
      <c r="H179" s="610">
        <v>4000</v>
      </c>
      <c r="I179" s="53" t="s">
        <v>123</v>
      </c>
      <c r="J179" s="611">
        <v>4000</v>
      </c>
      <c r="K179" s="53" t="s">
        <v>123</v>
      </c>
      <c r="L179" s="53" t="s">
        <v>123</v>
      </c>
      <c r="M179" s="53" t="s">
        <v>123</v>
      </c>
      <c r="N179" s="53" t="s">
        <v>123</v>
      </c>
      <c r="O179" s="188">
        <f t="shared" si="6"/>
        <v>8000</v>
      </c>
    </row>
    <row r="180" spans="1:15" ht="35.25" customHeight="1" x14ac:dyDescent="0.25">
      <c r="A180" s="606" t="s">
        <v>102</v>
      </c>
      <c r="B180" s="612" t="s">
        <v>464</v>
      </c>
      <c r="C180" s="606" t="s">
        <v>861</v>
      </c>
      <c r="D180" s="606" t="s">
        <v>595</v>
      </c>
      <c r="E180" s="606" t="s">
        <v>596</v>
      </c>
      <c r="F180" s="606" t="s">
        <v>879</v>
      </c>
      <c r="G180" s="606" t="s">
        <v>527</v>
      </c>
      <c r="H180" s="610">
        <v>2500</v>
      </c>
      <c r="I180" s="53" t="s">
        <v>123</v>
      </c>
      <c r="J180" s="611">
        <v>2500</v>
      </c>
      <c r="K180" s="53" t="s">
        <v>123</v>
      </c>
      <c r="L180" s="53" t="s">
        <v>123</v>
      </c>
      <c r="M180" s="53" t="s">
        <v>123</v>
      </c>
      <c r="N180" s="53" t="s">
        <v>123</v>
      </c>
      <c r="O180" s="188">
        <f t="shared" si="6"/>
        <v>5000</v>
      </c>
    </row>
    <row r="181" spans="1:15" ht="35.25" customHeight="1" x14ac:dyDescent="0.25">
      <c r="A181" s="606" t="s">
        <v>102</v>
      </c>
      <c r="B181" s="612" t="s">
        <v>464</v>
      </c>
      <c r="C181" s="606" t="s">
        <v>857</v>
      </c>
      <c r="D181" s="606" t="s">
        <v>858</v>
      </c>
      <c r="E181" s="606" t="s">
        <v>859</v>
      </c>
      <c r="F181" s="606" t="s">
        <v>880</v>
      </c>
      <c r="G181" s="606" t="s">
        <v>527</v>
      </c>
      <c r="H181" s="610">
        <v>6000</v>
      </c>
      <c r="I181" s="53" t="s">
        <v>123</v>
      </c>
      <c r="J181" s="611">
        <v>6000</v>
      </c>
      <c r="K181" s="53" t="s">
        <v>123</v>
      </c>
      <c r="L181" s="53" t="s">
        <v>123</v>
      </c>
      <c r="M181" s="53" t="s">
        <v>123</v>
      </c>
      <c r="N181" s="53" t="s">
        <v>123</v>
      </c>
      <c r="O181" s="188">
        <f t="shared" si="6"/>
        <v>12000</v>
      </c>
    </row>
    <row r="182" spans="1:15" ht="35.25" customHeight="1" x14ac:dyDescent="0.25">
      <c r="A182" s="606" t="s">
        <v>102</v>
      </c>
      <c r="B182" s="612" t="s">
        <v>464</v>
      </c>
      <c r="C182" s="606" t="s">
        <v>853</v>
      </c>
      <c r="D182" s="606" t="s">
        <v>478</v>
      </c>
      <c r="E182" s="606" t="s">
        <v>867</v>
      </c>
      <c r="F182" s="606" t="s">
        <v>881</v>
      </c>
      <c r="G182" s="606" t="s">
        <v>527</v>
      </c>
      <c r="H182" s="610">
        <v>4000</v>
      </c>
      <c r="I182" s="53" t="s">
        <v>123</v>
      </c>
      <c r="J182" s="611">
        <v>4000</v>
      </c>
      <c r="K182" s="53" t="s">
        <v>123</v>
      </c>
      <c r="L182" s="53" t="s">
        <v>123</v>
      </c>
      <c r="M182" s="53" t="s">
        <v>123</v>
      </c>
      <c r="N182" s="53" t="s">
        <v>123</v>
      </c>
      <c r="O182" s="188">
        <f t="shared" si="6"/>
        <v>8000</v>
      </c>
    </row>
    <row r="183" spans="1:15" ht="35.25" customHeight="1" x14ac:dyDescent="0.25">
      <c r="A183" s="606" t="s">
        <v>102</v>
      </c>
      <c r="B183" s="612" t="s">
        <v>464</v>
      </c>
      <c r="C183" s="606" t="s">
        <v>853</v>
      </c>
      <c r="D183" s="606" t="s">
        <v>478</v>
      </c>
      <c r="E183" s="606" t="s">
        <v>327</v>
      </c>
      <c r="F183" s="606" t="s">
        <v>882</v>
      </c>
      <c r="G183" s="606" t="s">
        <v>527</v>
      </c>
      <c r="H183" s="610">
        <v>2000</v>
      </c>
      <c r="I183" s="53" t="s">
        <v>123</v>
      </c>
      <c r="J183" s="611">
        <v>2000</v>
      </c>
      <c r="K183" s="53" t="s">
        <v>123</v>
      </c>
      <c r="L183" s="53" t="s">
        <v>123</v>
      </c>
      <c r="M183" s="53" t="s">
        <v>123</v>
      </c>
      <c r="N183" s="53" t="s">
        <v>123</v>
      </c>
      <c r="O183" s="188">
        <f t="shared" si="6"/>
        <v>4000</v>
      </c>
    </row>
    <row r="184" spans="1:15" ht="35.25" customHeight="1" x14ac:dyDescent="0.25">
      <c r="A184" s="606" t="s">
        <v>102</v>
      </c>
      <c r="B184" s="612" t="s">
        <v>464</v>
      </c>
      <c r="C184" s="606" t="s">
        <v>853</v>
      </c>
      <c r="D184" s="606" t="s">
        <v>120</v>
      </c>
      <c r="E184" s="606" t="s">
        <v>883</v>
      </c>
      <c r="F184" s="606" t="s">
        <v>884</v>
      </c>
      <c r="G184" s="606" t="s">
        <v>472</v>
      </c>
      <c r="H184" s="610">
        <v>400</v>
      </c>
      <c r="I184" s="53" t="s">
        <v>123</v>
      </c>
      <c r="J184" s="611">
        <v>400</v>
      </c>
      <c r="K184" s="53" t="s">
        <v>123</v>
      </c>
      <c r="L184" s="53" t="s">
        <v>123</v>
      </c>
      <c r="M184" s="53" t="s">
        <v>123</v>
      </c>
      <c r="N184" s="53" t="s">
        <v>123</v>
      </c>
      <c r="O184" s="188">
        <f t="shared" si="6"/>
        <v>800</v>
      </c>
    </row>
    <row r="185" spans="1:15" ht="35.25" customHeight="1" x14ac:dyDescent="0.25">
      <c r="A185" s="606" t="s">
        <v>102</v>
      </c>
      <c r="B185" s="606" t="s">
        <v>464</v>
      </c>
      <c r="C185" s="606" t="s">
        <v>853</v>
      </c>
      <c r="D185" s="606" t="s">
        <v>478</v>
      </c>
      <c r="E185" s="606" t="s">
        <v>327</v>
      </c>
      <c r="F185" s="606" t="s">
        <v>885</v>
      </c>
      <c r="G185" s="606" t="s">
        <v>83</v>
      </c>
      <c r="H185" s="607">
        <v>153844.17000000001</v>
      </c>
      <c r="I185" s="53" t="s">
        <v>123</v>
      </c>
      <c r="J185" s="53" t="s">
        <v>123</v>
      </c>
      <c r="K185" s="53" t="s">
        <v>123</v>
      </c>
      <c r="L185" s="53" t="s">
        <v>123</v>
      </c>
      <c r="M185" s="53" t="s">
        <v>123</v>
      </c>
      <c r="N185" s="53" t="s">
        <v>123</v>
      </c>
      <c r="O185" s="188">
        <f t="shared" si="6"/>
        <v>153844.17000000001</v>
      </c>
    </row>
    <row r="186" spans="1:15" ht="35.25" customHeight="1" x14ac:dyDescent="0.25">
      <c r="A186" s="606" t="s">
        <v>102</v>
      </c>
      <c r="B186" s="606" t="s">
        <v>464</v>
      </c>
      <c r="C186" s="606" t="s">
        <v>853</v>
      </c>
      <c r="D186" s="606" t="s">
        <v>478</v>
      </c>
      <c r="E186" s="606" t="s">
        <v>327</v>
      </c>
      <c r="F186" s="606" t="s">
        <v>886</v>
      </c>
      <c r="G186" s="606" t="s">
        <v>83</v>
      </c>
      <c r="H186" s="607">
        <v>15370.67</v>
      </c>
      <c r="I186" s="53" t="s">
        <v>123</v>
      </c>
      <c r="J186" s="53" t="s">
        <v>123</v>
      </c>
      <c r="K186" s="53" t="s">
        <v>123</v>
      </c>
      <c r="L186" s="53" t="s">
        <v>123</v>
      </c>
      <c r="M186" s="53" t="s">
        <v>123</v>
      </c>
      <c r="N186" s="53" t="s">
        <v>123</v>
      </c>
      <c r="O186" s="188">
        <f t="shared" si="6"/>
        <v>15370.67</v>
      </c>
    </row>
    <row r="187" spans="1:15" ht="63.75" x14ac:dyDescent="0.25">
      <c r="A187" s="103" t="s">
        <v>102</v>
      </c>
      <c r="B187" s="103" t="s">
        <v>465</v>
      </c>
      <c r="C187" s="103" t="s">
        <v>414</v>
      </c>
      <c r="D187" s="103" t="s">
        <v>503</v>
      </c>
      <c r="E187" s="103" t="s">
        <v>504</v>
      </c>
      <c r="F187" s="103" t="s">
        <v>505</v>
      </c>
      <c r="G187" s="103" t="s">
        <v>506</v>
      </c>
      <c r="H187" s="387">
        <v>55000</v>
      </c>
      <c r="I187" s="53" t="s">
        <v>123</v>
      </c>
      <c r="J187" s="53" t="s">
        <v>123</v>
      </c>
      <c r="K187" s="53" t="s">
        <v>123</v>
      </c>
      <c r="L187" s="53" t="s">
        <v>123</v>
      </c>
      <c r="M187" s="53" t="s">
        <v>123</v>
      </c>
      <c r="N187" s="53" t="s">
        <v>123</v>
      </c>
      <c r="O187" s="351">
        <f t="shared" si="6"/>
        <v>55000</v>
      </c>
    </row>
    <row r="188" spans="1:15" ht="63.75" x14ac:dyDescent="0.25">
      <c r="A188" s="103" t="s">
        <v>102</v>
      </c>
      <c r="B188" s="103" t="s">
        <v>465</v>
      </c>
      <c r="C188" s="103" t="s">
        <v>414</v>
      </c>
      <c r="D188" s="103" t="s">
        <v>503</v>
      </c>
      <c r="E188" s="103" t="s">
        <v>504</v>
      </c>
      <c r="F188" s="103" t="s">
        <v>507</v>
      </c>
      <c r="G188" s="103" t="s">
        <v>83</v>
      </c>
      <c r="H188" s="279">
        <v>151194.65</v>
      </c>
      <c r="I188" s="53" t="s">
        <v>123</v>
      </c>
      <c r="J188" s="53" t="s">
        <v>123</v>
      </c>
      <c r="K188" s="53" t="s">
        <v>123</v>
      </c>
      <c r="L188" s="53" t="s">
        <v>123</v>
      </c>
      <c r="M188" s="53" t="s">
        <v>123</v>
      </c>
      <c r="N188" s="53" t="s">
        <v>123</v>
      </c>
      <c r="O188" s="351">
        <f t="shared" si="6"/>
        <v>151194.65</v>
      </c>
    </row>
    <row r="189" spans="1:15" ht="63.75" x14ac:dyDescent="0.25">
      <c r="A189" s="103" t="s">
        <v>102</v>
      </c>
      <c r="B189" s="103" t="s">
        <v>465</v>
      </c>
      <c r="C189" s="103" t="s">
        <v>414</v>
      </c>
      <c r="D189" s="103" t="s">
        <v>503</v>
      </c>
      <c r="E189" s="103" t="s">
        <v>504</v>
      </c>
      <c r="F189" s="103" t="s">
        <v>508</v>
      </c>
      <c r="G189" s="103" t="s">
        <v>83</v>
      </c>
      <c r="H189" s="387">
        <v>500000</v>
      </c>
      <c r="I189" s="53" t="s">
        <v>123</v>
      </c>
      <c r="J189" s="53" t="s">
        <v>123</v>
      </c>
      <c r="K189" s="53" t="s">
        <v>123</v>
      </c>
      <c r="L189" s="53" t="s">
        <v>123</v>
      </c>
      <c r="M189" s="53" t="s">
        <v>123</v>
      </c>
      <c r="N189" s="53" t="s">
        <v>123</v>
      </c>
      <c r="O189" s="351">
        <f t="shared" si="6"/>
        <v>500000</v>
      </c>
    </row>
    <row r="190" spans="1:15" ht="63.75" x14ac:dyDescent="0.25">
      <c r="A190" s="103" t="s">
        <v>102</v>
      </c>
      <c r="B190" s="103" t="s">
        <v>465</v>
      </c>
      <c r="C190" s="103" t="s">
        <v>414</v>
      </c>
      <c r="D190" s="103" t="s">
        <v>503</v>
      </c>
      <c r="E190" s="103" t="s">
        <v>504</v>
      </c>
      <c r="F190" s="103" t="s">
        <v>509</v>
      </c>
      <c r="G190" s="103" t="s">
        <v>510</v>
      </c>
      <c r="H190" s="388">
        <v>1500</v>
      </c>
      <c r="I190" s="53" t="s">
        <v>123</v>
      </c>
      <c r="J190" s="389">
        <v>1500</v>
      </c>
      <c r="K190" s="53" t="s">
        <v>123</v>
      </c>
      <c r="L190" s="53" t="s">
        <v>123</v>
      </c>
      <c r="M190" s="53" t="s">
        <v>123</v>
      </c>
      <c r="N190" s="53" t="s">
        <v>123</v>
      </c>
      <c r="O190" s="351">
        <f t="shared" si="6"/>
        <v>3000</v>
      </c>
    </row>
    <row r="191" spans="1:15" ht="63.75" x14ac:dyDescent="0.25">
      <c r="A191" s="103" t="s">
        <v>102</v>
      </c>
      <c r="B191" s="103" t="s">
        <v>465</v>
      </c>
      <c r="C191" s="103" t="s">
        <v>414</v>
      </c>
      <c r="D191" s="103" t="s">
        <v>503</v>
      </c>
      <c r="E191" s="103" t="s">
        <v>504</v>
      </c>
      <c r="F191" s="103" t="s">
        <v>511</v>
      </c>
      <c r="G191" s="103" t="s">
        <v>512</v>
      </c>
      <c r="H191" s="388">
        <v>1000</v>
      </c>
      <c r="I191" s="53" t="s">
        <v>123</v>
      </c>
      <c r="J191" s="390">
        <v>1000</v>
      </c>
      <c r="K191" s="53" t="s">
        <v>123</v>
      </c>
      <c r="L191" s="53" t="s">
        <v>123</v>
      </c>
      <c r="M191" s="53" t="s">
        <v>123</v>
      </c>
      <c r="N191" s="53" t="s">
        <v>123</v>
      </c>
      <c r="O191" s="351">
        <f t="shared" si="6"/>
        <v>2000</v>
      </c>
    </row>
    <row r="192" spans="1:15" ht="63.75" x14ac:dyDescent="0.25">
      <c r="A192" s="103" t="s">
        <v>102</v>
      </c>
      <c r="B192" s="103" t="s">
        <v>465</v>
      </c>
      <c r="C192" s="103" t="s">
        <v>414</v>
      </c>
      <c r="D192" s="103" t="s">
        <v>503</v>
      </c>
      <c r="E192" s="103" t="s">
        <v>504</v>
      </c>
      <c r="F192" s="103" t="s">
        <v>513</v>
      </c>
      <c r="G192" s="103" t="s">
        <v>514</v>
      </c>
      <c r="H192" s="391">
        <v>2500</v>
      </c>
      <c r="I192" s="53" t="s">
        <v>123</v>
      </c>
      <c r="J192" s="392">
        <v>2500</v>
      </c>
      <c r="K192" s="53" t="s">
        <v>123</v>
      </c>
      <c r="L192" s="53" t="s">
        <v>123</v>
      </c>
      <c r="M192" s="53" t="s">
        <v>123</v>
      </c>
      <c r="N192" s="53" t="s">
        <v>123</v>
      </c>
      <c r="O192" s="351">
        <f t="shared" si="6"/>
        <v>5000</v>
      </c>
    </row>
    <row r="193" spans="1:15" ht="63.75" x14ac:dyDescent="0.25">
      <c r="A193" s="103" t="s">
        <v>102</v>
      </c>
      <c r="B193" s="103" t="s">
        <v>465</v>
      </c>
      <c r="C193" s="103" t="s">
        <v>414</v>
      </c>
      <c r="D193" s="103" t="s">
        <v>503</v>
      </c>
      <c r="E193" s="103" t="s">
        <v>504</v>
      </c>
      <c r="F193" s="103" t="s">
        <v>515</v>
      </c>
      <c r="G193" s="103" t="s">
        <v>516</v>
      </c>
      <c r="H193" s="391">
        <v>7500</v>
      </c>
      <c r="I193" s="53" t="s">
        <v>123</v>
      </c>
      <c r="J193" s="392">
        <v>7500</v>
      </c>
      <c r="K193" s="53" t="s">
        <v>123</v>
      </c>
      <c r="L193" s="53" t="s">
        <v>123</v>
      </c>
      <c r="M193" s="53" t="s">
        <v>123</v>
      </c>
      <c r="N193" s="53" t="s">
        <v>123</v>
      </c>
      <c r="O193" s="351">
        <f t="shared" si="6"/>
        <v>15000</v>
      </c>
    </row>
    <row r="194" spans="1:15" ht="63.75" x14ac:dyDescent="0.25">
      <c r="A194" s="103" t="s">
        <v>102</v>
      </c>
      <c r="B194" s="103" t="s">
        <v>465</v>
      </c>
      <c r="C194" s="103" t="s">
        <v>414</v>
      </c>
      <c r="D194" s="103" t="s">
        <v>503</v>
      </c>
      <c r="E194" s="103" t="s">
        <v>504</v>
      </c>
      <c r="F194" s="103" t="s">
        <v>517</v>
      </c>
      <c r="G194" s="103" t="s">
        <v>516</v>
      </c>
      <c r="H194" s="391">
        <v>3000</v>
      </c>
      <c r="I194" s="53" t="s">
        <v>123</v>
      </c>
      <c r="J194" s="392">
        <v>3000</v>
      </c>
      <c r="K194" s="53" t="s">
        <v>123</v>
      </c>
      <c r="L194" s="53" t="s">
        <v>123</v>
      </c>
      <c r="M194" s="53" t="s">
        <v>123</v>
      </c>
      <c r="N194" s="53" t="s">
        <v>123</v>
      </c>
      <c r="O194" s="351">
        <f t="shared" si="6"/>
        <v>6000</v>
      </c>
    </row>
    <row r="195" spans="1:15" ht="51" x14ac:dyDescent="0.25">
      <c r="A195" s="103" t="s">
        <v>102</v>
      </c>
      <c r="B195" s="103" t="s">
        <v>465</v>
      </c>
      <c r="C195" s="103" t="s">
        <v>482</v>
      </c>
      <c r="D195" s="103" t="s">
        <v>478</v>
      </c>
      <c r="E195" s="103" t="s">
        <v>504</v>
      </c>
      <c r="F195" s="103" t="s">
        <v>518</v>
      </c>
      <c r="G195" s="103" t="s">
        <v>519</v>
      </c>
      <c r="H195" s="391">
        <v>6000</v>
      </c>
      <c r="I195" s="53" t="s">
        <v>123</v>
      </c>
      <c r="J195" s="392">
        <v>6000</v>
      </c>
      <c r="K195" s="53" t="s">
        <v>123</v>
      </c>
      <c r="L195" s="53" t="s">
        <v>123</v>
      </c>
      <c r="M195" s="53" t="s">
        <v>123</v>
      </c>
      <c r="N195" s="53" t="s">
        <v>123</v>
      </c>
      <c r="O195" s="351">
        <f t="shared" si="6"/>
        <v>12000</v>
      </c>
    </row>
    <row r="196" spans="1:15" ht="51" x14ac:dyDescent="0.25">
      <c r="A196" s="103" t="s">
        <v>102</v>
      </c>
      <c r="B196" s="103" t="s">
        <v>465</v>
      </c>
      <c r="C196" s="103" t="s">
        <v>482</v>
      </c>
      <c r="D196" s="103" t="s">
        <v>478</v>
      </c>
      <c r="E196" s="103" t="s">
        <v>504</v>
      </c>
      <c r="F196" s="103" t="s">
        <v>520</v>
      </c>
      <c r="G196" s="103" t="s">
        <v>519</v>
      </c>
      <c r="H196" s="391">
        <v>20000</v>
      </c>
      <c r="I196" s="53" t="s">
        <v>123</v>
      </c>
      <c r="J196" s="392">
        <v>20000</v>
      </c>
      <c r="K196" s="53" t="s">
        <v>123</v>
      </c>
      <c r="L196" s="53" t="s">
        <v>123</v>
      </c>
      <c r="M196" s="53" t="s">
        <v>123</v>
      </c>
      <c r="N196" s="53" t="s">
        <v>123</v>
      </c>
      <c r="O196" s="351">
        <f t="shared" si="6"/>
        <v>40000</v>
      </c>
    </row>
    <row r="197" spans="1:15" ht="51" x14ac:dyDescent="0.25">
      <c r="A197" s="103" t="s">
        <v>102</v>
      </c>
      <c r="B197" s="103" t="s">
        <v>465</v>
      </c>
      <c r="C197" s="103" t="s">
        <v>482</v>
      </c>
      <c r="D197" s="103" t="s">
        <v>478</v>
      </c>
      <c r="E197" s="103" t="s">
        <v>504</v>
      </c>
      <c r="F197" s="103" t="s">
        <v>521</v>
      </c>
      <c r="G197" s="103" t="s">
        <v>522</v>
      </c>
      <c r="H197" s="391">
        <v>2000</v>
      </c>
      <c r="I197" s="53" t="s">
        <v>123</v>
      </c>
      <c r="J197" s="392">
        <v>2000</v>
      </c>
      <c r="K197" s="53" t="s">
        <v>123</v>
      </c>
      <c r="L197" s="53" t="s">
        <v>123</v>
      </c>
      <c r="M197" s="53" t="s">
        <v>123</v>
      </c>
      <c r="N197" s="53" t="s">
        <v>123</v>
      </c>
      <c r="O197" s="351">
        <f t="shared" si="6"/>
        <v>4000</v>
      </c>
    </row>
    <row r="198" spans="1:15" ht="76.5" x14ac:dyDescent="0.25">
      <c r="A198" s="103" t="s">
        <v>102</v>
      </c>
      <c r="B198" s="103" t="s">
        <v>465</v>
      </c>
      <c r="C198" s="103" t="s">
        <v>482</v>
      </c>
      <c r="D198" s="103" t="s">
        <v>478</v>
      </c>
      <c r="E198" s="103" t="s">
        <v>504</v>
      </c>
      <c r="F198" s="103" t="s">
        <v>523</v>
      </c>
      <c r="G198" s="103" t="s">
        <v>522</v>
      </c>
      <c r="H198" s="391">
        <v>50000</v>
      </c>
      <c r="I198" s="53" t="s">
        <v>123</v>
      </c>
      <c r="J198" s="392">
        <v>50000</v>
      </c>
      <c r="K198" s="53" t="s">
        <v>123</v>
      </c>
      <c r="L198" s="53" t="s">
        <v>123</v>
      </c>
      <c r="M198" s="53" t="s">
        <v>123</v>
      </c>
      <c r="N198" s="53" t="s">
        <v>123</v>
      </c>
      <c r="O198" s="351">
        <f t="shared" si="6"/>
        <v>100000</v>
      </c>
    </row>
    <row r="199" spans="1:15" ht="51" x14ac:dyDescent="0.25">
      <c r="A199" s="103" t="s">
        <v>102</v>
      </c>
      <c r="B199" s="103" t="s">
        <v>465</v>
      </c>
      <c r="C199" s="103" t="s">
        <v>482</v>
      </c>
      <c r="D199" s="103" t="s">
        <v>478</v>
      </c>
      <c r="E199" s="103" t="s">
        <v>504</v>
      </c>
      <c r="F199" s="103" t="s">
        <v>524</v>
      </c>
      <c r="G199" s="103" t="s">
        <v>525</v>
      </c>
      <c r="H199" s="391">
        <v>7500</v>
      </c>
      <c r="I199" s="53" t="s">
        <v>123</v>
      </c>
      <c r="J199" s="392">
        <v>7500</v>
      </c>
      <c r="K199" s="53" t="s">
        <v>123</v>
      </c>
      <c r="L199" s="53" t="s">
        <v>123</v>
      </c>
      <c r="M199" s="53" t="s">
        <v>123</v>
      </c>
      <c r="N199" s="53" t="s">
        <v>123</v>
      </c>
      <c r="O199" s="351">
        <f t="shared" si="6"/>
        <v>15000</v>
      </c>
    </row>
    <row r="200" spans="1:15" ht="51" x14ac:dyDescent="0.25">
      <c r="A200" s="103" t="s">
        <v>102</v>
      </c>
      <c r="B200" s="103" t="s">
        <v>465</v>
      </c>
      <c r="C200" s="103" t="s">
        <v>482</v>
      </c>
      <c r="D200" s="103" t="s">
        <v>478</v>
      </c>
      <c r="E200" s="103" t="s">
        <v>504</v>
      </c>
      <c r="F200" s="103" t="s">
        <v>526</v>
      </c>
      <c r="G200" s="103" t="s">
        <v>527</v>
      </c>
      <c r="H200" s="391">
        <v>4000</v>
      </c>
      <c r="I200" s="53" t="s">
        <v>123</v>
      </c>
      <c r="J200" s="392">
        <v>4000</v>
      </c>
      <c r="K200" s="392"/>
      <c r="L200" s="392"/>
      <c r="M200" s="392"/>
      <c r="N200" s="392"/>
      <c r="O200" s="351">
        <f t="shared" si="6"/>
        <v>8000</v>
      </c>
    </row>
    <row r="201" spans="1:15" ht="51" x14ac:dyDescent="0.25">
      <c r="A201" s="103" t="s">
        <v>102</v>
      </c>
      <c r="B201" s="103" t="s">
        <v>465</v>
      </c>
      <c r="C201" s="103" t="s">
        <v>482</v>
      </c>
      <c r="D201" s="103" t="s">
        <v>478</v>
      </c>
      <c r="E201" s="103" t="s">
        <v>504</v>
      </c>
      <c r="F201" s="103" t="s">
        <v>528</v>
      </c>
      <c r="G201" s="103" t="s">
        <v>472</v>
      </c>
      <c r="H201" s="391">
        <v>7500</v>
      </c>
      <c r="I201" s="53" t="s">
        <v>123</v>
      </c>
      <c r="J201" s="392">
        <v>7500</v>
      </c>
      <c r="K201" s="53" t="s">
        <v>123</v>
      </c>
      <c r="L201" s="53" t="s">
        <v>123</v>
      </c>
      <c r="M201" s="53" t="s">
        <v>123</v>
      </c>
      <c r="N201" s="53" t="s">
        <v>123</v>
      </c>
      <c r="O201" s="351">
        <f t="shared" si="6"/>
        <v>15000</v>
      </c>
    </row>
    <row r="202" spans="1:15" ht="38.25" x14ac:dyDescent="0.25">
      <c r="A202" s="606" t="s">
        <v>268</v>
      </c>
      <c r="B202" s="606" t="s">
        <v>467</v>
      </c>
      <c r="C202" s="606" t="s">
        <v>938</v>
      </c>
      <c r="D202" s="606" t="s">
        <v>125</v>
      </c>
      <c r="E202" s="606" t="s">
        <v>939</v>
      </c>
      <c r="F202" s="606" t="s">
        <v>940</v>
      </c>
      <c r="G202" s="606" t="s">
        <v>83</v>
      </c>
      <c r="H202" s="530">
        <v>26943.84</v>
      </c>
      <c r="I202" s="530"/>
      <c r="J202" s="530"/>
      <c r="K202" s="530"/>
      <c r="L202" s="530"/>
      <c r="M202" s="530"/>
      <c r="N202" s="530"/>
      <c r="O202" s="422">
        <f t="shared" si="6"/>
        <v>26943.84</v>
      </c>
    </row>
    <row r="203" spans="1:15" ht="38.25" x14ac:dyDescent="0.25">
      <c r="A203" s="606" t="s">
        <v>268</v>
      </c>
      <c r="B203" s="606" t="s">
        <v>467</v>
      </c>
      <c r="C203" s="606" t="s">
        <v>938</v>
      </c>
      <c r="D203" s="606" t="s">
        <v>125</v>
      </c>
      <c r="E203" s="606" t="s">
        <v>939</v>
      </c>
      <c r="F203" s="606" t="s">
        <v>941</v>
      </c>
      <c r="G203" s="606" t="s">
        <v>83</v>
      </c>
      <c r="H203" s="530">
        <v>17962.560000000001</v>
      </c>
      <c r="I203" s="530"/>
      <c r="J203" s="530"/>
      <c r="K203" s="530"/>
      <c r="L203" s="530"/>
      <c r="M203" s="530"/>
      <c r="N203" s="530"/>
      <c r="O203" s="422">
        <f t="shared" si="6"/>
        <v>17962.560000000001</v>
      </c>
    </row>
    <row r="204" spans="1:15" ht="38.25" x14ac:dyDescent="0.25">
      <c r="A204" s="606" t="s">
        <v>102</v>
      </c>
      <c r="B204" s="606" t="s">
        <v>468</v>
      </c>
      <c r="C204" s="606" t="s">
        <v>904</v>
      </c>
      <c r="D204" s="606" t="s">
        <v>120</v>
      </c>
      <c r="E204" s="606" t="s">
        <v>905</v>
      </c>
      <c r="F204" s="606" t="s">
        <v>906</v>
      </c>
      <c r="G204" s="606" t="s">
        <v>83</v>
      </c>
      <c r="H204" s="625">
        <v>29400</v>
      </c>
      <c r="I204" s="53" t="s">
        <v>123</v>
      </c>
      <c r="J204" s="53" t="s">
        <v>123</v>
      </c>
      <c r="K204" s="53" t="s">
        <v>123</v>
      </c>
      <c r="L204" s="53" t="s">
        <v>123</v>
      </c>
      <c r="M204" s="53" t="s">
        <v>123</v>
      </c>
      <c r="N204" s="53" t="s">
        <v>123</v>
      </c>
      <c r="O204" s="422">
        <f t="shared" si="6"/>
        <v>29400</v>
      </c>
    </row>
    <row r="205" spans="1:15" ht="38.25" x14ac:dyDescent="0.25">
      <c r="A205" s="606" t="s">
        <v>102</v>
      </c>
      <c r="B205" s="606" t="s">
        <v>468</v>
      </c>
      <c r="C205" s="606" t="s">
        <v>904</v>
      </c>
      <c r="D205" s="606" t="s">
        <v>120</v>
      </c>
      <c r="E205" s="606" t="s">
        <v>905</v>
      </c>
      <c r="F205" s="606" t="s">
        <v>907</v>
      </c>
      <c r="G205" s="606" t="s">
        <v>544</v>
      </c>
      <c r="H205" s="626">
        <v>5880</v>
      </c>
      <c r="I205" s="53" t="s">
        <v>123</v>
      </c>
      <c r="J205" s="625">
        <v>2520</v>
      </c>
      <c r="K205" s="53" t="s">
        <v>123</v>
      </c>
      <c r="L205" s="53" t="s">
        <v>123</v>
      </c>
      <c r="M205" s="53" t="s">
        <v>123</v>
      </c>
      <c r="N205" s="53" t="s">
        <v>123</v>
      </c>
      <c r="O205" s="422">
        <f t="shared" si="6"/>
        <v>8400</v>
      </c>
    </row>
    <row r="206" spans="1:15" ht="51" x14ac:dyDescent="0.25">
      <c r="A206" s="606" t="s">
        <v>102</v>
      </c>
      <c r="B206" s="606" t="s">
        <v>468</v>
      </c>
      <c r="C206" s="606" t="s">
        <v>904</v>
      </c>
      <c r="D206" s="606" t="s">
        <v>120</v>
      </c>
      <c r="E206" s="606" t="s">
        <v>905</v>
      </c>
      <c r="F206" s="606" t="s">
        <v>908</v>
      </c>
      <c r="G206" s="606" t="s">
        <v>83</v>
      </c>
      <c r="H206" s="625">
        <v>46572.71</v>
      </c>
      <c r="I206" s="53" t="s">
        <v>123</v>
      </c>
      <c r="J206" s="53" t="s">
        <v>123</v>
      </c>
      <c r="K206" s="53" t="s">
        <v>123</v>
      </c>
      <c r="L206" s="53" t="s">
        <v>123</v>
      </c>
      <c r="M206" s="53" t="s">
        <v>123</v>
      </c>
      <c r="N206" s="53" t="s">
        <v>123</v>
      </c>
      <c r="O206" s="422">
        <f t="shared" si="6"/>
        <v>46572.71</v>
      </c>
    </row>
    <row r="207" spans="1:15" ht="38.25" x14ac:dyDescent="0.25">
      <c r="A207" s="606" t="s">
        <v>102</v>
      </c>
      <c r="B207" s="606" t="s">
        <v>468</v>
      </c>
      <c r="C207" s="606" t="s">
        <v>909</v>
      </c>
      <c r="D207" s="606" t="s">
        <v>910</v>
      </c>
      <c r="E207" s="606" t="s">
        <v>911</v>
      </c>
      <c r="F207" s="606" t="s">
        <v>912</v>
      </c>
      <c r="G207" s="606" t="s">
        <v>100</v>
      </c>
      <c r="H207" s="530">
        <v>127609.02</v>
      </c>
      <c r="I207" s="53" t="s">
        <v>123</v>
      </c>
      <c r="J207" s="53" t="s">
        <v>123</v>
      </c>
      <c r="K207" s="53" t="s">
        <v>123</v>
      </c>
      <c r="L207" s="53" t="s">
        <v>123</v>
      </c>
      <c r="M207" s="53" t="s">
        <v>123</v>
      </c>
      <c r="N207" s="53" t="s">
        <v>123</v>
      </c>
      <c r="O207" s="422">
        <f t="shared" si="6"/>
        <v>127609.02</v>
      </c>
    </row>
    <row r="208" spans="1:15" ht="50.25" customHeight="1" x14ac:dyDescent="0.25">
      <c r="A208" s="103" t="s">
        <v>489</v>
      </c>
      <c r="B208" s="24" t="s">
        <v>557</v>
      </c>
      <c r="C208" s="103" t="s">
        <v>414</v>
      </c>
      <c r="D208" s="103" t="s">
        <v>558</v>
      </c>
      <c r="E208" s="88" t="s">
        <v>327</v>
      </c>
      <c r="F208" s="103" t="s">
        <v>1471</v>
      </c>
      <c r="G208" s="370" t="s">
        <v>83</v>
      </c>
      <c r="H208" s="63">
        <v>80000</v>
      </c>
      <c r="I208" s="53" t="s">
        <v>123</v>
      </c>
      <c r="J208" s="53" t="s">
        <v>123</v>
      </c>
      <c r="K208" s="53" t="s">
        <v>123</v>
      </c>
      <c r="L208" s="53" t="s">
        <v>123</v>
      </c>
      <c r="M208" s="53" t="s">
        <v>123</v>
      </c>
      <c r="N208" s="53" t="s">
        <v>123</v>
      </c>
      <c r="O208" s="422">
        <f t="shared" si="6"/>
        <v>80000</v>
      </c>
    </row>
    <row r="209" spans="1:15" ht="56.25" customHeight="1" x14ac:dyDescent="0.25">
      <c r="A209" s="103" t="s">
        <v>489</v>
      </c>
      <c r="B209" s="24" t="s">
        <v>557</v>
      </c>
      <c r="C209" s="103" t="s">
        <v>414</v>
      </c>
      <c r="D209" s="103" t="s">
        <v>558</v>
      </c>
      <c r="E209" s="88" t="s">
        <v>327</v>
      </c>
      <c r="F209" s="103" t="s">
        <v>1472</v>
      </c>
      <c r="G209" s="370" t="s">
        <v>83</v>
      </c>
      <c r="H209" s="63">
        <v>10000</v>
      </c>
      <c r="I209" s="53" t="s">
        <v>123</v>
      </c>
      <c r="J209" s="53" t="s">
        <v>123</v>
      </c>
      <c r="K209" s="53" t="s">
        <v>123</v>
      </c>
      <c r="L209" s="53" t="s">
        <v>123</v>
      </c>
      <c r="M209" s="53" t="s">
        <v>123</v>
      </c>
      <c r="N209" s="53" t="s">
        <v>123</v>
      </c>
      <c r="O209" s="422">
        <f t="shared" si="6"/>
        <v>10000</v>
      </c>
    </row>
    <row r="210" spans="1:15" ht="55.5" customHeight="1" x14ac:dyDescent="0.25">
      <c r="A210" s="103" t="s">
        <v>489</v>
      </c>
      <c r="B210" s="24" t="s">
        <v>557</v>
      </c>
      <c r="C210" s="103" t="s">
        <v>414</v>
      </c>
      <c r="D210" s="103" t="s">
        <v>558</v>
      </c>
      <c r="E210" s="88" t="s">
        <v>327</v>
      </c>
      <c r="F210" s="103" t="s">
        <v>1473</v>
      </c>
      <c r="G210" s="370" t="s">
        <v>83</v>
      </c>
      <c r="H210" s="63">
        <v>8794.08</v>
      </c>
      <c r="I210" s="53" t="s">
        <v>123</v>
      </c>
      <c r="J210" s="53" t="s">
        <v>123</v>
      </c>
      <c r="K210" s="53" t="s">
        <v>123</v>
      </c>
      <c r="L210" s="53" t="s">
        <v>123</v>
      </c>
      <c r="M210" s="53" t="s">
        <v>123</v>
      </c>
      <c r="N210" s="53" t="s">
        <v>123</v>
      </c>
      <c r="O210" s="422">
        <f t="shared" si="6"/>
        <v>8794.08</v>
      </c>
    </row>
    <row r="211" spans="1:15" ht="38.25" x14ac:dyDescent="0.25">
      <c r="A211" s="487" t="s">
        <v>102</v>
      </c>
      <c r="B211" s="489" t="s">
        <v>469</v>
      </c>
      <c r="C211" s="103" t="s">
        <v>703</v>
      </c>
      <c r="D211" s="490" t="s">
        <v>691</v>
      </c>
      <c r="E211" s="491" t="s">
        <v>131</v>
      </c>
      <c r="F211" s="492" t="s">
        <v>693</v>
      </c>
      <c r="G211" s="86" t="s">
        <v>83</v>
      </c>
      <c r="H211" s="63">
        <v>50000</v>
      </c>
      <c r="I211" s="53" t="s">
        <v>123</v>
      </c>
      <c r="J211" s="53" t="s">
        <v>123</v>
      </c>
      <c r="K211" s="53" t="s">
        <v>123</v>
      </c>
      <c r="L211" s="53" t="s">
        <v>123</v>
      </c>
      <c r="M211" s="53" t="s">
        <v>123</v>
      </c>
      <c r="N211" s="53" t="s">
        <v>123</v>
      </c>
      <c r="O211" s="488">
        <f t="shared" si="6"/>
        <v>50000</v>
      </c>
    </row>
    <row r="212" spans="1:15" ht="38.25" x14ac:dyDescent="0.25">
      <c r="A212" s="487" t="s">
        <v>102</v>
      </c>
      <c r="B212" s="489" t="s">
        <v>469</v>
      </c>
      <c r="C212" s="103" t="s">
        <v>703</v>
      </c>
      <c r="D212" s="490" t="s">
        <v>691</v>
      </c>
      <c r="E212" s="491" t="s">
        <v>131</v>
      </c>
      <c r="F212" s="492" t="s">
        <v>694</v>
      </c>
      <c r="G212" s="86" t="s">
        <v>83</v>
      </c>
      <c r="H212" s="63">
        <v>40000</v>
      </c>
      <c r="I212" s="53" t="s">
        <v>123</v>
      </c>
      <c r="J212" s="53" t="s">
        <v>123</v>
      </c>
      <c r="K212" s="53" t="s">
        <v>123</v>
      </c>
      <c r="L212" s="53" t="s">
        <v>123</v>
      </c>
      <c r="M212" s="53" t="s">
        <v>123</v>
      </c>
      <c r="N212" s="53" t="s">
        <v>123</v>
      </c>
      <c r="O212" s="488">
        <f t="shared" si="6"/>
        <v>40000</v>
      </c>
    </row>
    <row r="213" spans="1:15" ht="38.25" x14ac:dyDescent="0.25">
      <c r="A213" s="487" t="s">
        <v>102</v>
      </c>
      <c r="B213" s="489" t="s">
        <v>469</v>
      </c>
      <c r="C213" s="103" t="s">
        <v>703</v>
      </c>
      <c r="D213" s="490" t="s">
        <v>691</v>
      </c>
      <c r="E213" s="491" t="s">
        <v>131</v>
      </c>
      <c r="F213" s="492" t="s">
        <v>695</v>
      </c>
      <c r="G213" s="86" t="s">
        <v>83</v>
      </c>
      <c r="H213" s="63">
        <v>250000</v>
      </c>
      <c r="I213" s="53" t="s">
        <v>123</v>
      </c>
      <c r="J213" s="53" t="s">
        <v>123</v>
      </c>
      <c r="K213" s="53" t="s">
        <v>123</v>
      </c>
      <c r="L213" s="53" t="s">
        <v>123</v>
      </c>
      <c r="M213" s="53" t="s">
        <v>123</v>
      </c>
      <c r="N213" s="53" t="s">
        <v>123</v>
      </c>
      <c r="O213" s="488">
        <f t="shared" si="6"/>
        <v>250000</v>
      </c>
    </row>
    <row r="214" spans="1:15" ht="38.25" x14ac:dyDescent="0.25">
      <c r="A214" s="487" t="s">
        <v>102</v>
      </c>
      <c r="B214" s="489" t="s">
        <v>469</v>
      </c>
      <c r="C214" s="103" t="s">
        <v>703</v>
      </c>
      <c r="D214" s="490" t="s">
        <v>691</v>
      </c>
      <c r="E214" s="491" t="s">
        <v>131</v>
      </c>
      <c r="F214" s="492" t="s">
        <v>696</v>
      </c>
      <c r="G214" s="86" t="s">
        <v>83</v>
      </c>
      <c r="H214" s="63">
        <v>350000</v>
      </c>
      <c r="I214" s="53" t="s">
        <v>123</v>
      </c>
      <c r="J214" s="53" t="s">
        <v>123</v>
      </c>
      <c r="K214" s="53" t="s">
        <v>123</v>
      </c>
      <c r="L214" s="53" t="s">
        <v>123</v>
      </c>
      <c r="M214" s="53" t="s">
        <v>123</v>
      </c>
      <c r="N214" s="53" t="s">
        <v>123</v>
      </c>
      <c r="O214" s="488">
        <f t="shared" si="6"/>
        <v>350000</v>
      </c>
    </row>
    <row r="215" spans="1:15" ht="38.25" x14ac:dyDescent="0.25">
      <c r="A215" s="487" t="s">
        <v>102</v>
      </c>
      <c r="B215" s="489" t="s">
        <v>469</v>
      </c>
      <c r="C215" s="103" t="s">
        <v>703</v>
      </c>
      <c r="D215" s="490" t="s">
        <v>691</v>
      </c>
      <c r="E215" s="491" t="s">
        <v>131</v>
      </c>
      <c r="F215" s="492" t="s">
        <v>697</v>
      </c>
      <c r="G215" s="86" t="s">
        <v>83</v>
      </c>
      <c r="H215" s="63">
        <v>120000</v>
      </c>
      <c r="I215" s="53" t="s">
        <v>123</v>
      </c>
      <c r="J215" s="53" t="s">
        <v>123</v>
      </c>
      <c r="K215" s="53" t="s">
        <v>123</v>
      </c>
      <c r="L215" s="53" t="s">
        <v>123</v>
      </c>
      <c r="M215" s="53" t="s">
        <v>123</v>
      </c>
      <c r="N215" s="53" t="s">
        <v>123</v>
      </c>
      <c r="O215" s="488">
        <f t="shared" si="6"/>
        <v>120000</v>
      </c>
    </row>
    <row r="216" spans="1:15" ht="38.25" x14ac:dyDescent="0.25">
      <c r="A216" s="487" t="s">
        <v>102</v>
      </c>
      <c r="B216" s="489" t="s">
        <v>469</v>
      </c>
      <c r="C216" s="103" t="s">
        <v>703</v>
      </c>
      <c r="D216" s="490" t="s">
        <v>691</v>
      </c>
      <c r="E216" s="491" t="s">
        <v>131</v>
      </c>
      <c r="F216" s="492" t="s">
        <v>698</v>
      </c>
      <c r="G216" s="86" t="s">
        <v>83</v>
      </c>
      <c r="H216" s="63">
        <v>150000</v>
      </c>
      <c r="I216" s="53" t="s">
        <v>123</v>
      </c>
      <c r="J216" s="53" t="s">
        <v>123</v>
      </c>
      <c r="K216" s="53" t="s">
        <v>123</v>
      </c>
      <c r="L216" s="53" t="s">
        <v>123</v>
      </c>
      <c r="M216" s="53" t="s">
        <v>123</v>
      </c>
      <c r="N216" s="53" t="s">
        <v>123</v>
      </c>
      <c r="O216" s="488">
        <f t="shared" si="6"/>
        <v>150000</v>
      </c>
    </row>
    <row r="217" spans="1:15" ht="38.25" x14ac:dyDescent="0.25">
      <c r="A217" s="487" t="s">
        <v>102</v>
      </c>
      <c r="B217" s="489" t="s">
        <v>469</v>
      </c>
      <c r="C217" s="103" t="s">
        <v>703</v>
      </c>
      <c r="D217" s="490" t="s">
        <v>691</v>
      </c>
      <c r="E217" s="491" t="s">
        <v>131</v>
      </c>
      <c r="F217" s="492" t="s">
        <v>699</v>
      </c>
      <c r="G217" s="86" t="s">
        <v>83</v>
      </c>
      <c r="H217" s="63">
        <v>200000</v>
      </c>
      <c r="I217" s="53" t="s">
        <v>123</v>
      </c>
      <c r="J217" s="53" t="s">
        <v>123</v>
      </c>
      <c r="K217" s="53" t="s">
        <v>123</v>
      </c>
      <c r="L217" s="53" t="s">
        <v>123</v>
      </c>
      <c r="M217" s="53" t="s">
        <v>123</v>
      </c>
      <c r="N217" s="53" t="s">
        <v>123</v>
      </c>
      <c r="O217" s="488">
        <f t="shared" si="6"/>
        <v>200000</v>
      </c>
    </row>
    <row r="218" spans="1:15" ht="38.25" x14ac:dyDescent="0.25">
      <c r="A218" s="487" t="s">
        <v>102</v>
      </c>
      <c r="B218" s="489" t="s">
        <v>469</v>
      </c>
      <c r="C218" s="103" t="s">
        <v>703</v>
      </c>
      <c r="D218" s="490" t="s">
        <v>691</v>
      </c>
      <c r="E218" s="491" t="s">
        <v>700</v>
      </c>
      <c r="F218" s="492" t="s">
        <v>1474</v>
      </c>
      <c r="G218" s="86" t="s">
        <v>83</v>
      </c>
      <c r="H218" s="63">
        <v>250000</v>
      </c>
      <c r="I218" s="53" t="s">
        <v>123</v>
      </c>
      <c r="J218" s="53" t="s">
        <v>123</v>
      </c>
      <c r="K218" s="53" t="s">
        <v>123</v>
      </c>
      <c r="L218" s="53" t="s">
        <v>123</v>
      </c>
      <c r="M218" s="53" t="s">
        <v>123</v>
      </c>
      <c r="N218" s="53" t="s">
        <v>123</v>
      </c>
      <c r="O218" s="488">
        <f t="shared" si="6"/>
        <v>250000</v>
      </c>
    </row>
    <row r="219" spans="1:15" ht="38.25" x14ac:dyDescent="0.25">
      <c r="A219" s="487" t="s">
        <v>102</v>
      </c>
      <c r="B219" s="489" t="s">
        <v>469</v>
      </c>
      <c r="C219" s="103" t="s">
        <v>703</v>
      </c>
      <c r="D219" s="490" t="s">
        <v>691</v>
      </c>
      <c r="E219" s="491" t="s">
        <v>700</v>
      </c>
      <c r="F219" s="492" t="s">
        <v>701</v>
      </c>
      <c r="G219" s="86" t="s">
        <v>83</v>
      </c>
      <c r="H219" s="63">
        <v>349645.92</v>
      </c>
      <c r="I219" s="53" t="s">
        <v>123</v>
      </c>
      <c r="J219" s="53" t="s">
        <v>123</v>
      </c>
      <c r="K219" s="53" t="s">
        <v>123</v>
      </c>
      <c r="L219" s="53" t="s">
        <v>123</v>
      </c>
      <c r="M219" s="53" t="s">
        <v>123</v>
      </c>
      <c r="N219" s="53" t="s">
        <v>123</v>
      </c>
      <c r="O219" s="488">
        <f t="shared" si="6"/>
        <v>349645.92</v>
      </c>
    </row>
    <row r="220" spans="1:15" ht="38.25" x14ac:dyDescent="0.25">
      <c r="A220" s="487" t="s">
        <v>102</v>
      </c>
      <c r="B220" s="489" t="s">
        <v>469</v>
      </c>
      <c r="C220" s="103" t="s">
        <v>703</v>
      </c>
      <c r="D220" s="490" t="s">
        <v>691</v>
      </c>
      <c r="E220" s="491" t="s">
        <v>700</v>
      </c>
      <c r="F220" s="492" t="s">
        <v>702</v>
      </c>
      <c r="G220" s="86" t="s">
        <v>83</v>
      </c>
      <c r="H220" s="63">
        <v>924459.14</v>
      </c>
      <c r="I220" s="53" t="s">
        <v>123</v>
      </c>
      <c r="J220" s="53" t="s">
        <v>123</v>
      </c>
      <c r="K220" s="53" t="s">
        <v>123</v>
      </c>
      <c r="L220" s="53" t="s">
        <v>123</v>
      </c>
      <c r="M220" s="53" t="s">
        <v>123</v>
      </c>
      <c r="N220" s="53" t="s">
        <v>123</v>
      </c>
      <c r="O220" s="488">
        <f t="shared" si="6"/>
        <v>924459.14</v>
      </c>
    </row>
    <row r="221" spans="1:15" x14ac:dyDescent="0.25">
      <c r="A221" s="1301" t="s">
        <v>78</v>
      </c>
      <c r="B221" s="1302"/>
      <c r="C221" s="1302"/>
      <c r="D221" s="1303"/>
      <c r="E221" s="1303"/>
      <c r="F221" s="1304"/>
      <c r="G221" s="12"/>
      <c r="H221" s="79">
        <f t="shared" ref="H221:O221" si="7">SUM(H13:H220)</f>
        <v>17750808.53219917</v>
      </c>
      <c r="I221" s="15">
        <f t="shared" si="7"/>
        <v>0</v>
      </c>
      <c r="J221" s="15">
        <f t="shared" si="7"/>
        <v>1671912.18</v>
      </c>
      <c r="K221" s="15">
        <f t="shared" si="7"/>
        <v>0</v>
      </c>
      <c r="L221" s="15">
        <f t="shared" si="7"/>
        <v>987300.69000000006</v>
      </c>
      <c r="M221" s="15">
        <f t="shared" si="7"/>
        <v>49560.380000000005</v>
      </c>
      <c r="N221" s="15">
        <f t="shared" si="7"/>
        <v>14982321.967800833</v>
      </c>
      <c r="O221" s="79">
        <f t="shared" si="7"/>
        <v>35441903.75</v>
      </c>
    </row>
    <row r="222" spans="1:15" ht="15.75" thickBot="1" x14ac:dyDescent="0.3">
      <c r="A222" s="68"/>
      <c r="B222" s="69"/>
      <c r="C222" s="69"/>
      <c r="D222" s="70"/>
      <c r="E222" s="70"/>
      <c r="F222" s="69"/>
      <c r="G222" s="69"/>
      <c r="H222" s="69"/>
      <c r="I222" s="69"/>
      <c r="J222" s="69"/>
      <c r="K222" s="69"/>
      <c r="L222" s="69"/>
      <c r="M222" s="69"/>
      <c r="N222" s="69"/>
      <c r="O222" s="71"/>
    </row>
    <row r="223" spans="1:15" ht="21" thickBot="1" x14ac:dyDescent="0.3">
      <c r="A223" s="1316" t="s">
        <v>66</v>
      </c>
      <c r="B223" s="1317"/>
      <c r="C223" s="1317"/>
      <c r="D223" s="1317"/>
      <c r="E223" s="1317"/>
      <c r="F223" s="1317"/>
      <c r="G223" s="1317"/>
      <c r="H223" s="1317"/>
      <c r="I223" s="1317"/>
      <c r="J223" s="1317"/>
      <c r="K223" s="1317"/>
      <c r="L223" s="1317"/>
      <c r="M223" s="1317"/>
      <c r="N223" s="1317"/>
      <c r="O223" s="1318"/>
    </row>
    <row r="224" spans="1:15" ht="63.75" x14ac:dyDescent="0.25">
      <c r="A224" s="56" t="s">
        <v>102</v>
      </c>
      <c r="B224" s="101" t="s">
        <v>118</v>
      </c>
      <c r="C224" s="186" t="s">
        <v>119</v>
      </c>
      <c r="D224" s="103" t="s">
        <v>120</v>
      </c>
      <c r="E224" s="104" t="s">
        <v>131</v>
      </c>
      <c r="F224" s="105" t="s">
        <v>132</v>
      </c>
      <c r="G224" s="106" t="s">
        <v>83</v>
      </c>
      <c r="H224" s="579">
        <f>2063151.51*0.20947986576</f>
        <v>432188.70135734131</v>
      </c>
      <c r="I224" s="107" t="s">
        <v>123</v>
      </c>
      <c r="J224" s="107" t="s">
        <v>123</v>
      </c>
      <c r="K224" s="107" t="s">
        <v>123</v>
      </c>
      <c r="L224" s="107" t="s">
        <v>123</v>
      </c>
      <c r="M224" s="107" t="s">
        <v>123</v>
      </c>
      <c r="N224" s="579">
        <f>2063151.51*0.79052013424</f>
        <v>1630962.8086426586</v>
      </c>
      <c r="O224" s="187">
        <f>SUM(H224:N224)</f>
        <v>2063151.51</v>
      </c>
    </row>
    <row r="225" spans="1:15" ht="63.75" x14ac:dyDescent="0.25">
      <c r="A225" s="56" t="s">
        <v>102</v>
      </c>
      <c r="B225" s="101" t="s">
        <v>118</v>
      </c>
      <c r="C225" s="186" t="s">
        <v>119</v>
      </c>
      <c r="D225" s="103" t="s">
        <v>120</v>
      </c>
      <c r="E225" s="104" t="s">
        <v>133</v>
      </c>
      <c r="F225" s="108" t="s">
        <v>134</v>
      </c>
      <c r="G225" s="106" t="s">
        <v>83</v>
      </c>
      <c r="H225" s="107" t="s">
        <v>123</v>
      </c>
      <c r="I225" s="107" t="s">
        <v>123</v>
      </c>
      <c r="J225" s="107" t="s">
        <v>123</v>
      </c>
      <c r="K225" s="107" t="s">
        <v>123</v>
      </c>
      <c r="L225" s="107" t="s">
        <v>123</v>
      </c>
      <c r="M225" s="107" t="s">
        <v>123</v>
      </c>
      <c r="N225" s="579">
        <v>2848606.46</v>
      </c>
      <c r="O225" s="178">
        <f t="shared" ref="O225:O284" si="8">SUM(H225:N225)</f>
        <v>2848606.46</v>
      </c>
    </row>
    <row r="226" spans="1:15" ht="63.75" x14ac:dyDescent="0.25">
      <c r="A226" s="56" t="s">
        <v>102</v>
      </c>
      <c r="B226" s="101" t="s">
        <v>118</v>
      </c>
      <c r="C226" s="186" t="s">
        <v>119</v>
      </c>
      <c r="D226" s="103" t="s">
        <v>120</v>
      </c>
      <c r="E226" s="103" t="s">
        <v>121</v>
      </c>
      <c r="F226" s="109" t="s">
        <v>155</v>
      </c>
      <c r="G226" s="106" t="s">
        <v>83</v>
      </c>
      <c r="H226" s="110" t="s">
        <v>123</v>
      </c>
      <c r="I226" s="110" t="s">
        <v>123</v>
      </c>
      <c r="J226" s="110" t="s">
        <v>123</v>
      </c>
      <c r="K226" s="110" t="s">
        <v>123</v>
      </c>
      <c r="L226" s="110" t="s">
        <v>123</v>
      </c>
      <c r="M226" s="110" t="s">
        <v>123</v>
      </c>
      <c r="N226" s="110" t="s">
        <v>123</v>
      </c>
      <c r="O226" s="178">
        <f t="shared" si="8"/>
        <v>0</v>
      </c>
    </row>
    <row r="227" spans="1:15" ht="63.75" x14ac:dyDescent="0.25">
      <c r="A227" s="56" t="s">
        <v>102</v>
      </c>
      <c r="B227" s="101" t="s">
        <v>118</v>
      </c>
      <c r="C227" s="186" t="s">
        <v>135</v>
      </c>
      <c r="D227" s="103" t="s">
        <v>136</v>
      </c>
      <c r="E227" s="103" t="s">
        <v>137</v>
      </c>
      <c r="F227" s="109" t="s">
        <v>138</v>
      </c>
      <c r="G227" s="106" t="s">
        <v>83</v>
      </c>
      <c r="H227" s="580">
        <f>7741574.77*0.25216572494+188164.58*1.12+46515.01</f>
        <v>2209419.1536542634</v>
      </c>
      <c r="I227" s="110" t="s">
        <v>123</v>
      </c>
      <c r="J227" s="110" t="s">
        <v>123</v>
      </c>
      <c r="K227" s="110" t="s">
        <v>123</v>
      </c>
      <c r="L227" s="110" t="s">
        <v>123</v>
      </c>
      <c r="M227" s="110" t="s">
        <v>123</v>
      </c>
      <c r="N227" s="580">
        <f>7741574.77*0.74783427506</f>
        <v>5789414.9559457358</v>
      </c>
      <c r="O227" s="178">
        <f t="shared" si="8"/>
        <v>7998834.1095999992</v>
      </c>
    </row>
    <row r="228" spans="1:15" ht="63.75" x14ac:dyDescent="0.25">
      <c r="A228" s="56" t="s">
        <v>102</v>
      </c>
      <c r="B228" s="101" t="s">
        <v>118</v>
      </c>
      <c r="C228" s="186" t="s">
        <v>119</v>
      </c>
      <c r="D228" s="102" t="s">
        <v>136</v>
      </c>
      <c r="E228" s="103" t="s">
        <v>137</v>
      </c>
      <c r="F228" s="109" t="s">
        <v>1475</v>
      </c>
      <c r="G228" s="106" t="s">
        <v>83</v>
      </c>
      <c r="H228" s="110">
        <v>175002.85</v>
      </c>
      <c r="I228" s="110" t="s">
        <v>123</v>
      </c>
      <c r="J228" s="110" t="s">
        <v>123</v>
      </c>
      <c r="K228" s="110" t="s">
        <v>123</v>
      </c>
      <c r="L228" s="110" t="s">
        <v>123</v>
      </c>
      <c r="M228" s="110" t="s">
        <v>123</v>
      </c>
      <c r="N228" s="110" t="s">
        <v>123</v>
      </c>
      <c r="O228" s="178">
        <f t="shared" si="8"/>
        <v>175002.85</v>
      </c>
    </row>
    <row r="229" spans="1:15" ht="76.5" x14ac:dyDescent="0.25">
      <c r="A229" s="56" t="s">
        <v>102</v>
      </c>
      <c r="B229" s="101" t="s">
        <v>118</v>
      </c>
      <c r="C229" s="186" t="s">
        <v>135</v>
      </c>
      <c r="D229" s="102" t="s">
        <v>136</v>
      </c>
      <c r="E229" s="103" t="s">
        <v>137</v>
      </c>
      <c r="F229" s="109" t="s">
        <v>1476</v>
      </c>
      <c r="G229" s="106" t="s">
        <v>83</v>
      </c>
      <c r="H229" s="110">
        <v>218488.81</v>
      </c>
      <c r="I229" s="110" t="s">
        <v>123</v>
      </c>
      <c r="J229" s="110" t="s">
        <v>123</v>
      </c>
      <c r="K229" s="110" t="s">
        <v>123</v>
      </c>
      <c r="L229" s="110" t="s">
        <v>123</v>
      </c>
      <c r="M229" s="110" t="s">
        <v>123</v>
      </c>
      <c r="N229" s="110" t="s">
        <v>123</v>
      </c>
      <c r="O229" s="178">
        <f t="shared" si="8"/>
        <v>218488.81</v>
      </c>
    </row>
    <row r="230" spans="1:15" ht="63.75" x14ac:dyDescent="0.25">
      <c r="A230" s="56" t="s">
        <v>102</v>
      </c>
      <c r="B230" s="101" t="s">
        <v>118</v>
      </c>
      <c r="C230" s="186" t="s">
        <v>135</v>
      </c>
      <c r="D230" s="103" t="s">
        <v>139</v>
      </c>
      <c r="E230" s="103" t="s">
        <v>140</v>
      </c>
      <c r="F230" s="109" t="s">
        <v>141</v>
      </c>
      <c r="G230" s="106" t="s">
        <v>83</v>
      </c>
      <c r="H230" s="110" t="s">
        <v>123</v>
      </c>
      <c r="I230" s="110" t="s">
        <v>123</v>
      </c>
      <c r="J230" s="110" t="s">
        <v>123</v>
      </c>
      <c r="K230" s="110" t="s">
        <v>123</v>
      </c>
      <c r="L230" s="110" t="s">
        <v>123</v>
      </c>
      <c r="M230" s="110" t="s">
        <v>123</v>
      </c>
      <c r="N230" s="580">
        <v>11398066.130000001</v>
      </c>
      <c r="O230" s="178">
        <f t="shared" si="8"/>
        <v>11398066.130000001</v>
      </c>
    </row>
    <row r="231" spans="1:15" ht="63.75" x14ac:dyDescent="0.25">
      <c r="A231" s="56" t="s">
        <v>102</v>
      </c>
      <c r="B231" s="101" t="s">
        <v>118</v>
      </c>
      <c r="C231" s="186" t="s">
        <v>135</v>
      </c>
      <c r="D231" s="102" t="s">
        <v>142</v>
      </c>
      <c r="E231" s="103" t="s">
        <v>143</v>
      </c>
      <c r="F231" s="109" t="s">
        <v>144</v>
      </c>
      <c r="G231" s="106" t="s">
        <v>83</v>
      </c>
      <c r="H231" s="580">
        <v>867094.33</v>
      </c>
      <c r="I231" s="110" t="s">
        <v>123</v>
      </c>
      <c r="J231" s="110" t="s">
        <v>123</v>
      </c>
      <c r="K231" s="110" t="s">
        <v>123</v>
      </c>
      <c r="L231" s="110" t="s">
        <v>123</v>
      </c>
      <c r="M231" s="110" t="s">
        <v>123</v>
      </c>
      <c r="N231" s="580">
        <v>848205.81</v>
      </c>
      <c r="O231" s="178">
        <f t="shared" si="8"/>
        <v>1715300.1400000001</v>
      </c>
    </row>
    <row r="232" spans="1:15" ht="63.75" x14ac:dyDescent="0.25">
      <c r="A232" s="56" t="s">
        <v>102</v>
      </c>
      <c r="B232" s="101" t="s">
        <v>118</v>
      </c>
      <c r="C232" s="186" t="s">
        <v>145</v>
      </c>
      <c r="D232" s="111" t="s">
        <v>125</v>
      </c>
      <c r="E232" s="111" t="s">
        <v>126</v>
      </c>
      <c r="F232" s="112" t="s">
        <v>146</v>
      </c>
      <c r="G232" s="106" t="s">
        <v>83</v>
      </c>
      <c r="H232" s="238">
        <v>466348.28</v>
      </c>
      <c r="I232" s="110" t="s">
        <v>123</v>
      </c>
      <c r="J232" s="110" t="s">
        <v>123</v>
      </c>
      <c r="K232" s="110" t="s">
        <v>123</v>
      </c>
      <c r="L232" s="238">
        <v>404690.48</v>
      </c>
      <c r="M232" s="238">
        <v>38908.980000000003</v>
      </c>
      <c r="N232" s="238">
        <v>201879.18</v>
      </c>
      <c r="O232" s="178">
        <f t="shared" si="8"/>
        <v>1111826.92</v>
      </c>
    </row>
    <row r="233" spans="1:15" ht="63.75" x14ac:dyDescent="0.25">
      <c r="A233" s="56" t="s">
        <v>102</v>
      </c>
      <c r="B233" s="101" t="s">
        <v>118</v>
      </c>
      <c r="C233" s="186" t="s">
        <v>145</v>
      </c>
      <c r="D233" s="111" t="s">
        <v>125</v>
      </c>
      <c r="E233" s="111" t="s">
        <v>126</v>
      </c>
      <c r="F233" s="112" t="s">
        <v>147</v>
      </c>
      <c r="G233" s="106" t="s">
        <v>83</v>
      </c>
      <c r="H233" s="113">
        <v>64724.084276799993</v>
      </c>
      <c r="I233" s="110" t="s">
        <v>123</v>
      </c>
      <c r="J233" s="110" t="s">
        <v>123</v>
      </c>
      <c r="K233" s="110" t="s">
        <v>123</v>
      </c>
      <c r="L233" s="238">
        <f>119768.48*0.41342</f>
        <v>49514.685001600003</v>
      </c>
      <c r="M233" s="238">
        <f>119768.48*0.04617</f>
        <v>5529.7107216000004</v>
      </c>
      <c r="N233" s="110" t="s">
        <v>123</v>
      </c>
      <c r="O233" s="178">
        <f t="shared" si="8"/>
        <v>119768.48</v>
      </c>
    </row>
    <row r="234" spans="1:15" ht="63.75" x14ac:dyDescent="0.25">
      <c r="A234" s="56" t="s">
        <v>102</v>
      </c>
      <c r="B234" s="101" t="s">
        <v>118</v>
      </c>
      <c r="C234" s="186" t="s">
        <v>145</v>
      </c>
      <c r="D234" s="111" t="s">
        <v>125</v>
      </c>
      <c r="E234" s="111" t="s">
        <v>126</v>
      </c>
      <c r="F234" s="114" t="s">
        <v>148</v>
      </c>
      <c r="G234" s="115" t="s">
        <v>149</v>
      </c>
      <c r="H234" s="113">
        <v>397592.16910789994</v>
      </c>
      <c r="I234" s="110" t="s">
        <v>123</v>
      </c>
      <c r="J234" s="110" t="s">
        <v>123</v>
      </c>
      <c r="K234" s="110" t="s">
        <v>123</v>
      </c>
      <c r="L234" s="110">
        <v>304162.68120980001</v>
      </c>
      <c r="M234" s="113">
        <v>33968.3396823</v>
      </c>
      <c r="N234" s="110" t="s">
        <v>123</v>
      </c>
      <c r="O234" s="178">
        <f t="shared" si="8"/>
        <v>735723.19</v>
      </c>
    </row>
    <row r="235" spans="1:15" ht="63.75" x14ac:dyDescent="0.25">
      <c r="A235" s="56" t="s">
        <v>102</v>
      </c>
      <c r="B235" s="101" t="s">
        <v>118</v>
      </c>
      <c r="C235" s="186" t="s">
        <v>124</v>
      </c>
      <c r="D235" s="111" t="s">
        <v>125</v>
      </c>
      <c r="E235" s="111" t="s">
        <v>126</v>
      </c>
      <c r="F235" s="116" t="s">
        <v>156</v>
      </c>
      <c r="G235" s="106" t="s">
        <v>83</v>
      </c>
      <c r="H235" s="117">
        <v>11614.3028772</v>
      </c>
      <c r="I235" s="118" t="s">
        <v>123</v>
      </c>
      <c r="J235" s="118" t="s">
        <v>123</v>
      </c>
      <c r="K235" s="118" t="s">
        <v>123</v>
      </c>
      <c r="L235" s="117">
        <v>10204.5778512</v>
      </c>
      <c r="M235" s="117">
        <v>981.11924879999992</v>
      </c>
      <c r="N235" s="118" t="s">
        <v>123</v>
      </c>
      <c r="O235" s="178">
        <f t="shared" si="8"/>
        <v>22799.999977200001</v>
      </c>
    </row>
    <row r="236" spans="1:15" ht="51" x14ac:dyDescent="0.25">
      <c r="A236" s="56" t="s">
        <v>102</v>
      </c>
      <c r="B236" s="101" t="s">
        <v>118</v>
      </c>
      <c r="C236" s="186" t="s">
        <v>150</v>
      </c>
      <c r="D236" s="111" t="s">
        <v>151</v>
      </c>
      <c r="E236" s="119" t="s">
        <v>152</v>
      </c>
      <c r="F236" s="90" t="s">
        <v>153</v>
      </c>
      <c r="G236" s="106" t="s">
        <v>83</v>
      </c>
      <c r="H236" s="578">
        <f>329327.1*0.509399249</f>
        <v>167758.97741534788</v>
      </c>
      <c r="I236" s="118" t="s">
        <v>123</v>
      </c>
      <c r="J236" s="118" t="s">
        <v>123</v>
      </c>
      <c r="K236" s="118" t="s">
        <v>123</v>
      </c>
      <c r="L236" s="578">
        <f>329327.1*0.447569204</f>
        <v>147396.6680026284</v>
      </c>
      <c r="M236" s="578">
        <f>329327.1*0.043031546</f>
        <v>14171.454252696598</v>
      </c>
      <c r="N236" s="110" t="s">
        <v>123</v>
      </c>
      <c r="O236" s="178">
        <f t="shared" si="8"/>
        <v>329327.09967067291</v>
      </c>
    </row>
    <row r="237" spans="1:15" ht="51" x14ac:dyDescent="0.25">
      <c r="A237" s="56" t="s">
        <v>102</v>
      </c>
      <c r="B237" s="101" t="s">
        <v>118</v>
      </c>
      <c r="C237" s="186" t="s">
        <v>128</v>
      </c>
      <c r="D237" s="111" t="s">
        <v>125</v>
      </c>
      <c r="E237" s="111" t="s">
        <v>126</v>
      </c>
      <c r="F237" s="90" t="s">
        <v>157</v>
      </c>
      <c r="G237" s="263" t="s">
        <v>83</v>
      </c>
      <c r="H237" s="120">
        <v>91069.312715819629</v>
      </c>
      <c r="I237" s="118" t="s">
        <v>123</v>
      </c>
      <c r="J237" s="118" t="s">
        <v>123</v>
      </c>
      <c r="K237" s="118" t="s">
        <v>123</v>
      </c>
      <c r="L237" s="120">
        <v>80015.468968715475</v>
      </c>
      <c r="M237" s="120">
        <v>7693.088136687019</v>
      </c>
      <c r="N237" s="110" t="s">
        <v>123</v>
      </c>
      <c r="O237" s="178">
        <f t="shared" si="8"/>
        <v>178777.86982122212</v>
      </c>
    </row>
    <row r="238" spans="1:15" ht="43.5" customHeight="1" x14ac:dyDescent="0.25">
      <c r="A238" s="185" t="s">
        <v>294</v>
      </c>
      <c r="B238" s="191" t="s">
        <v>278</v>
      </c>
      <c r="C238" s="186" t="s">
        <v>269</v>
      </c>
      <c r="D238" s="186" t="s">
        <v>270</v>
      </c>
      <c r="E238" s="186" t="s">
        <v>270</v>
      </c>
      <c r="F238" s="186" t="s">
        <v>273</v>
      </c>
      <c r="G238" s="263" t="s">
        <v>272</v>
      </c>
      <c r="H238" s="177">
        <v>284000</v>
      </c>
      <c r="I238" s="118" t="s">
        <v>123</v>
      </c>
      <c r="J238" s="118" t="s">
        <v>123</v>
      </c>
      <c r="K238" s="118" t="s">
        <v>123</v>
      </c>
      <c r="L238" s="118" t="s">
        <v>123</v>
      </c>
      <c r="M238" s="118" t="s">
        <v>123</v>
      </c>
      <c r="N238" s="10">
        <v>12000000</v>
      </c>
      <c r="O238" s="178">
        <f t="shared" si="8"/>
        <v>12284000</v>
      </c>
    </row>
    <row r="239" spans="1:15" ht="25.5" x14ac:dyDescent="0.25">
      <c r="A239" s="185" t="s">
        <v>268</v>
      </c>
      <c r="B239" s="227" t="s">
        <v>288</v>
      </c>
      <c r="C239" s="186" t="s">
        <v>289</v>
      </c>
      <c r="D239" s="228" t="s">
        <v>224</v>
      </c>
      <c r="E239" s="192" t="s">
        <v>290</v>
      </c>
      <c r="F239" s="229" t="s">
        <v>291</v>
      </c>
      <c r="G239" s="263" t="s">
        <v>100</v>
      </c>
      <c r="H239" s="230">
        <v>18842.400000000001</v>
      </c>
      <c r="I239" s="53" t="s">
        <v>123</v>
      </c>
      <c r="J239" s="53" t="s">
        <v>123</v>
      </c>
      <c r="K239" s="53" t="s">
        <v>123</v>
      </c>
      <c r="L239" s="53" t="s">
        <v>123</v>
      </c>
      <c r="M239" s="53" t="s">
        <v>123</v>
      </c>
      <c r="N239" s="53" t="s">
        <v>123</v>
      </c>
      <c r="O239" s="178">
        <f t="shared" si="8"/>
        <v>18842.400000000001</v>
      </c>
    </row>
    <row r="240" spans="1:15" ht="38.25" x14ac:dyDescent="0.25">
      <c r="A240" s="185" t="s">
        <v>268</v>
      </c>
      <c r="B240" s="227" t="s">
        <v>288</v>
      </c>
      <c r="C240" s="186" t="s">
        <v>289</v>
      </c>
      <c r="D240" s="228" t="s">
        <v>224</v>
      </c>
      <c r="E240" s="231" t="s">
        <v>292</v>
      </c>
      <c r="F240" s="222" t="s">
        <v>293</v>
      </c>
      <c r="G240" s="263" t="s">
        <v>100</v>
      </c>
      <c r="H240" s="230">
        <v>20000</v>
      </c>
      <c r="I240" s="53" t="s">
        <v>123</v>
      </c>
      <c r="J240" s="53" t="s">
        <v>123</v>
      </c>
      <c r="K240" s="53" t="s">
        <v>123</v>
      </c>
      <c r="L240" s="53" t="s">
        <v>123</v>
      </c>
      <c r="M240" s="53" t="s">
        <v>123</v>
      </c>
      <c r="N240" s="53" t="s">
        <v>123</v>
      </c>
      <c r="O240" s="178">
        <f t="shared" si="8"/>
        <v>20000</v>
      </c>
    </row>
    <row r="241" spans="1:15" ht="51" x14ac:dyDescent="0.25">
      <c r="A241" s="185" t="s">
        <v>268</v>
      </c>
      <c r="B241" s="263" t="s">
        <v>311</v>
      </c>
      <c r="C241" s="263" t="s">
        <v>119</v>
      </c>
      <c r="D241" s="263" t="s">
        <v>125</v>
      </c>
      <c r="E241" s="263" t="s">
        <v>309</v>
      </c>
      <c r="F241" s="263" t="s">
        <v>310</v>
      </c>
      <c r="G241" s="263" t="s">
        <v>83</v>
      </c>
      <c r="H241" s="262">
        <v>20000</v>
      </c>
      <c r="I241" s="53" t="s">
        <v>123</v>
      </c>
      <c r="J241" s="53" t="s">
        <v>123</v>
      </c>
      <c r="K241" s="53" t="s">
        <v>123</v>
      </c>
      <c r="L241" s="53" t="s">
        <v>123</v>
      </c>
      <c r="M241" s="53" t="s">
        <v>123</v>
      </c>
      <c r="N241" s="53" t="s">
        <v>123</v>
      </c>
      <c r="O241" s="178">
        <f t="shared" si="8"/>
        <v>20000</v>
      </c>
    </row>
    <row r="242" spans="1:15" ht="25.5" x14ac:dyDescent="0.25">
      <c r="A242" s="746" t="s">
        <v>268</v>
      </c>
      <c r="B242" s="751" t="s">
        <v>451</v>
      </c>
      <c r="C242" s="750" t="s">
        <v>289</v>
      </c>
      <c r="D242" s="750" t="s">
        <v>1064</v>
      </c>
      <c r="E242" s="750" t="s">
        <v>1086</v>
      </c>
      <c r="F242" s="750" t="s">
        <v>1087</v>
      </c>
      <c r="G242" s="750" t="s">
        <v>83</v>
      </c>
      <c r="H242" s="752">
        <v>3000</v>
      </c>
      <c r="I242" s="753"/>
      <c r="J242" s="753"/>
      <c r="K242" s="753"/>
      <c r="L242" s="753"/>
      <c r="M242" s="753"/>
      <c r="N242" s="753"/>
      <c r="O242" s="178">
        <f t="shared" si="8"/>
        <v>3000</v>
      </c>
    </row>
    <row r="243" spans="1:15" ht="25.5" x14ac:dyDescent="0.25">
      <c r="A243" s="746" t="s">
        <v>268</v>
      </c>
      <c r="B243" s="751" t="s">
        <v>451</v>
      </c>
      <c r="C243" s="750" t="s">
        <v>289</v>
      </c>
      <c r="D243" s="750" t="s">
        <v>1064</v>
      </c>
      <c r="E243" s="750" t="s">
        <v>1086</v>
      </c>
      <c r="F243" s="750" t="s">
        <v>1088</v>
      </c>
      <c r="G243" s="750" t="s">
        <v>83</v>
      </c>
      <c r="H243" s="752">
        <v>3000</v>
      </c>
      <c r="I243" s="753"/>
      <c r="J243" s="753"/>
      <c r="K243" s="753"/>
      <c r="L243" s="753"/>
      <c r="M243" s="753"/>
      <c r="N243" s="753"/>
      <c r="O243" s="178">
        <f t="shared" si="8"/>
        <v>3000</v>
      </c>
    </row>
    <row r="244" spans="1:15" ht="25.5" x14ac:dyDescent="0.25">
      <c r="A244" s="746" t="s">
        <v>268</v>
      </c>
      <c r="B244" s="751" t="s">
        <v>451</v>
      </c>
      <c r="C244" s="750" t="s">
        <v>289</v>
      </c>
      <c r="D244" s="750" t="s">
        <v>1064</v>
      </c>
      <c r="E244" s="750" t="s">
        <v>1086</v>
      </c>
      <c r="F244" s="750" t="s">
        <v>1089</v>
      </c>
      <c r="G244" s="750" t="s">
        <v>83</v>
      </c>
      <c r="H244" s="752">
        <v>2000</v>
      </c>
      <c r="I244" s="753"/>
      <c r="J244" s="753"/>
      <c r="K244" s="753"/>
      <c r="L244" s="753"/>
      <c r="M244" s="753"/>
      <c r="N244" s="753"/>
      <c r="O244" s="178">
        <f t="shared" si="8"/>
        <v>2000</v>
      </c>
    </row>
    <row r="245" spans="1:15" ht="25.5" x14ac:dyDescent="0.25">
      <c r="A245" s="746" t="s">
        <v>268</v>
      </c>
      <c r="B245" s="751" t="s">
        <v>451</v>
      </c>
      <c r="C245" s="750" t="s">
        <v>289</v>
      </c>
      <c r="D245" s="750" t="s">
        <v>1064</v>
      </c>
      <c r="E245" s="750" t="s">
        <v>1086</v>
      </c>
      <c r="F245" s="750" t="s">
        <v>1090</v>
      </c>
      <c r="G245" s="750" t="s">
        <v>83</v>
      </c>
      <c r="H245" s="752">
        <v>2000</v>
      </c>
      <c r="I245" s="753"/>
      <c r="J245" s="753"/>
      <c r="K245" s="753"/>
      <c r="L245" s="753"/>
      <c r="M245" s="753"/>
      <c r="N245" s="753"/>
      <c r="O245" s="178">
        <f t="shared" si="8"/>
        <v>2000</v>
      </c>
    </row>
    <row r="246" spans="1:15" ht="38.25" x14ac:dyDescent="0.25">
      <c r="A246" s="746" t="s">
        <v>268</v>
      </c>
      <c r="B246" s="751" t="s">
        <v>451</v>
      </c>
      <c r="C246" s="750" t="s">
        <v>853</v>
      </c>
      <c r="D246" s="750" t="s">
        <v>1069</v>
      </c>
      <c r="E246" s="750" t="s">
        <v>327</v>
      </c>
      <c r="F246" s="750" t="s">
        <v>1091</v>
      </c>
      <c r="G246" s="750" t="s">
        <v>83</v>
      </c>
      <c r="H246" s="752">
        <v>10000</v>
      </c>
      <c r="I246" s="753"/>
      <c r="J246" s="753"/>
      <c r="K246" s="753"/>
      <c r="L246" s="753"/>
      <c r="M246" s="753"/>
      <c r="N246" s="753"/>
      <c r="O246" s="178">
        <f t="shared" si="8"/>
        <v>10000</v>
      </c>
    </row>
    <row r="247" spans="1:15" ht="38.25" x14ac:dyDescent="0.25">
      <c r="A247" s="746" t="s">
        <v>268</v>
      </c>
      <c r="B247" s="751" t="s">
        <v>451</v>
      </c>
      <c r="C247" s="750" t="s">
        <v>853</v>
      </c>
      <c r="D247" s="750" t="s">
        <v>1069</v>
      </c>
      <c r="E247" s="750" t="s">
        <v>327</v>
      </c>
      <c r="F247" s="750" t="s">
        <v>1092</v>
      </c>
      <c r="G247" s="750" t="s">
        <v>83</v>
      </c>
      <c r="H247" s="752">
        <v>30000</v>
      </c>
      <c r="I247" s="753"/>
      <c r="J247" s="753"/>
      <c r="K247" s="753"/>
      <c r="L247" s="753"/>
      <c r="M247" s="753"/>
      <c r="N247" s="753"/>
      <c r="O247" s="178">
        <f t="shared" si="8"/>
        <v>30000</v>
      </c>
    </row>
    <row r="248" spans="1:15" ht="25.5" x14ac:dyDescent="0.25">
      <c r="A248" s="746" t="s">
        <v>268</v>
      </c>
      <c r="B248" s="751" t="s">
        <v>451</v>
      </c>
      <c r="C248" s="750" t="s">
        <v>853</v>
      </c>
      <c r="D248" s="750" t="s">
        <v>1069</v>
      </c>
      <c r="E248" s="750" t="s">
        <v>327</v>
      </c>
      <c r="F248" s="750" t="s">
        <v>1093</v>
      </c>
      <c r="G248" s="750" t="s">
        <v>83</v>
      </c>
      <c r="H248" s="752">
        <v>30000</v>
      </c>
      <c r="I248" s="753"/>
      <c r="J248" s="753"/>
      <c r="K248" s="753"/>
      <c r="L248" s="753"/>
      <c r="M248" s="753"/>
      <c r="N248" s="753"/>
      <c r="O248" s="178">
        <f t="shared" si="8"/>
        <v>30000</v>
      </c>
    </row>
    <row r="249" spans="1:15" ht="38.25" x14ac:dyDescent="0.25">
      <c r="A249" s="746" t="s">
        <v>268</v>
      </c>
      <c r="B249" s="751" t="s">
        <v>451</v>
      </c>
      <c r="C249" s="750" t="s">
        <v>853</v>
      </c>
      <c r="D249" s="750" t="s">
        <v>1069</v>
      </c>
      <c r="E249" s="750" t="s">
        <v>327</v>
      </c>
      <c r="F249" s="750" t="s">
        <v>1094</v>
      </c>
      <c r="G249" s="750" t="s">
        <v>83</v>
      </c>
      <c r="H249" s="752">
        <v>30000</v>
      </c>
      <c r="I249" s="753"/>
      <c r="J249" s="753"/>
      <c r="K249" s="753"/>
      <c r="L249" s="753"/>
      <c r="M249" s="753"/>
      <c r="N249" s="753"/>
      <c r="O249" s="178">
        <f t="shared" si="8"/>
        <v>30000</v>
      </c>
    </row>
    <row r="250" spans="1:15" ht="38.25" x14ac:dyDescent="0.25">
      <c r="A250" s="746" t="s">
        <v>268</v>
      </c>
      <c r="B250" s="751" t="s">
        <v>451</v>
      </c>
      <c r="C250" s="750" t="s">
        <v>853</v>
      </c>
      <c r="D250" s="750" t="s">
        <v>1069</v>
      </c>
      <c r="E250" s="750" t="s">
        <v>327</v>
      </c>
      <c r="F250" s="750" t="s">
        <v>1095</v>
      </c>
      <c r="G250" s="750" t="s">
        <v>83</v>
      </c>
      <c r="H250" s="752">
        <v>60000</v>
      </c>
      <c r="I250" s="753"/>
      <c r="J250" s="753"/>
      <c r="K250" s="753"/>
      <c r="L250" s="753"/>
      <c r="M250" s="753"/>
      <c r="N250" s="753"/>
      <c r="O250" s="178">
        <f t="shared" si="8"/>
        <v>60000</v>
      </c>
    </row>
    <row r="251" spans="1:15" ht="38.25" x14ac:dyDescent="0.25">
      <c r="A251" s="746" t="s">
        <v>268</v>
      </c>
      <c r="B251" s="751" t="s">
        <v>451</v>
      </c>
      <c r="C251" s="750" t="s">
        <v>853</v>
      </c>
      <c r="D251" s="750" t="s">
        <v>1069</v>
      </c>
      <c r="E251" s="750" t="s">
        <v>327</v>
      </c>
      <c r="F251" s="750" t="s">
        <v>1096</v>
      </c>
      <c r="G251" s="750" t="s">
        <v>83</v>
      </c>
      <c r="H251" s="752">
        <v>30000</v>
      </c>
      <c r="I251" s="753"/>
      <c r="J251" s="753"/>
      <c r="K251" s="753"/>
      <c r="L251" s="753"/>
      <c r="M251" s="753"/>
      <c r="N251" s="753"/>
      <c r="O251" s="178">
        <f t="shared" si="8"/>
        <v>30000</v>
      </c>
    </row>
    <row r="252" spans="1:15" ht="25.5" x14ac:dyDescent="0.25">
      <c r="A252" s="746" t="s">
        <v>268</v>
      </c>
      <c r="B252" s="751" t="s">
        <v>451</v>
      </c>
      <c r="C252" s="750" t="s">
        <v>853</v>
      </c>
      <c r="D252" s="750" t="s">
        <v>1069</v>
      </c>
      <c r="E252" s="750" t="s">
        <v>327</v>
      </c>
      <c r="F252" s="750" t="s">
        <v>1097</v>
      </c>
      <c r="G252" s="750" t="s">
        <v>83</v>
      </c>
      <c r="H252" s="752">
        <v>30000</v>
      </c>
      <c r="I252" s="753"/>
      <c r="J252" s="753"/>
      <c r="K252" s="753"/>
      <c r="L252" s="753"/>
      <c r="M252" s="753"/>
      <c r="N252" s="753"/>
      <c r="O252" s="178">
        <f t="shared" si="8"/>
        <v>30000</v>
      </c>
    </row>
    <row r="253" spans="1:15" ht="25.5" x14ac:dyDescent="0.25">
      <c r="A253" s="746" t="s">
        <v>268</v>
      </c>
      <c r="B253" s="751" t="s">
        <v>451</v>
      </c>
      <c r="C253" s="750" t="s">
        <v>853</v>
      </c>
      <c r="D253" s="750" t="s">
        <v>1069</v>
      </c>
      <c r="E253" s="750" t="s">
        <v>327</v>
      </c>
      <c r="F253" s="750" t="s">
        <v>1098</v>
      </c>
      <c r="G253" s="750" t="s">
        <v>83</v>
      </c>
      <c r="H253" s="752">
        <v>10000</v>
      </c>
      <c r="I253" s="753"/>
      <c r="J253" s="753"/>
      <c r="K253" s="753"/>
      <c r="L253" s="753"/>
      <c r="M253" s="753"/>
      <c r="N253" s="753"/>
      <c r="O253" s="178">
        <f t="shared" si="8"/>
        <v>10000</v>
      </c>
    </row>
    <row r="254" spans="1:15" ht="38.25" x14ac:dyDescent="0.25">
      <c r="A254" s="746" t="s">
        <v>268</v>
      </c>
      <c r="B254" s="751" t="s">
        <v>451</v>
      </c>
      <c r="C254" s="750" t="s">
        <v>853</v>
      </c>
      <c r="D254" s="750" t="s">
        <v>1069</v>
      </c>
      <c r="E254" s="750" t="s">
        <v>327</v>
      </c>
      <c r="F254" s="750" t="s">
        <v>1099</v>
      </c>
      <c r="G254" s="750" t="s">
        <v>83</v>
      </c>
      <c r="H254" s="752">
        <v>30000</v>
      </c>
      <c r="I254" s="753"/>
      <c r="J254" s="753"/>
      <c r="K254" s="753"/>
      <c r="L254" s="753"/>
      <c r="M254" s="753"/>
      <c r="N254" s="753"/>
      <c r="O254" s="178">
        <f t="shared" si="8"/>
        <v>30000</v>
      </c>
    </row>
    <row r="255" spans="1:15" ht="51" x14ac:dyDescent="0.25">
      <c r="A255" s="746" t="s">
        <v>268</v>
      </c>
      <c r="B255" s="751" t="s">
        <v>451</v>
      </c>
      <c r="C255" s="750" t="s">
        <v>853</v>
      </c>
      <c r="D255" s="750" t="s">
        <v>1069</v>
      </c>
      <c r="E255" s="750" t="s">
        <v>327</v>
      </c>
      <c r="F255" s="750" t="s">
        <v>1100</v>
      </c>
      <c r="G255" s="750" t="s">
        <v>83</v>
      </c>
      <c r="H255" s="752">
        <v>30000</v>
      </c>
      <c r="I255" s="753"/>
      <c r="J255" s="753"/>
      <c r="K255" s="753"/>
      <c r="L255" s="753"/>
      <c r="M255" s="753"/>
      <c r="N255" s="753"/>
      <c r="O255" s="178">
        <f t="shared" si="8"/>
        <v>30000</v>
      </c>
    </row>
    <row r="256" spans="1:15" ht="51" x14ac:dyDescent="0.25">
      <c r="A256" s="746" t="s">
        <v>268</v>
      </c>
      <c r="B256" s="751" t="s">
        <v>451</v>
      </c>
      <c r="C256" s="750" t="s">
        <v>853</v>
      </c>
      <c r="D256" s="750" t="s">
        <v>1069</v>
      </c>
      <c r="E256" s="750" t="s">
        <v>327</v>
      </c>
      <c r="F256" s="750" t="s">
        <v>1101</v>
      </c>
      <c r="G256" s="750" t="s">
        <v>83</v>
      </c>
      <c r="H256" s="752">
        <v>30000</v>
      </c>
      <c r="I256" s="753"/>
      <c r="J256" s="753"/>
      <c r="K256" s="753"/>
      <c r="L256" s="753"/>
      <c r="M256" s="753"/>
      <c r="N256" s="753"/>
      <c r="O256" s="178">
        <f t="shared" si="8"/>
        <v>30000</v>
      </c>
    </row>
    <row r="257" spans="1:15" ht="38.25" x14ac:dyDescent="0.25">
      <c r="A257" s="746" t="s">
        <v>268</v>
      </c>
      <c r="B257" s="751" t="s">
        <v>451</v>
      </c>
      <c r="C257" s="750" t="s">
        <v>853</v>
      </c>
      <c r="D257" s="750" t="s">
        <v>1069</v>
      </c>
      <c r="E257" s="750" t="s">
        <v>327</v>
      </c>
      <c r="F257" s="750" t="s">
        <v>1102</v>
      </c>
      <c r="G257" s="750" t="s">
        <v>83</v>
      </c>
      <c r="H257" s="752">
        <v>7000</v>
      </c>
      <c r="I257" s="753"/>
      <c r="J257" s="753"/>
      <c r="K257" s="753"/>
      <c r="L257" s="753"/>
      <c r="M257" s="753"/>
      <c r="N257" s="753"/>
      <c r="O257" s="178">
        <f t="shared" si="8"/>
        <v>7000</v>
      </c>
    </row>
    <row r="258" spans="1:15" ht="38.25" x14ac:dyDescent="0.25">
      <c r="A258" s="746" t="s">
        <v>268</v>
      </c>
      <c r="B258" s="751" t="s">
        <v>451</v>
      </c>
      <c r="C258" s="750" t="s">
        <v>853</v>
      </c>
      <c r="D258" s="750" t="s">
        <v>1069</v>
      </c>
      <c r="E258" s="750" t="s">
        <v>327</v>
      </c>
      <c r="F258" s="750" t="s">
        <v>1103</v>
      </c>
      <c r="G258" s="750" t="s">
        <v>83</v>
      </c>
      <c r="H258" s="752">
        <v>15000</v>
      </c>
      <c r="I258" s="753"/>
      <c r="J258" s="753"/>
      <c r="K258" s="753"/>
      <c r="L258" s="753"/>
      <c r="M258" s="753"/>
      <c r="N258" s="753"/>
      <c r="O258" s="178">
        <f t="shared" si="8"/>
        <v>15000</v>
      </c>
    </row>
    <row r="259" spans="1:15" ht="38.25" x14ac:dyDescent="0.25">
      <c r="A259" s="746" t="s">
        <v>268</v>
      </c>
      <c r="B259" s="751" t="s">
        <v>451</v>
      </c>
      <c r="C259" s="750" t="s">
        <v>853</v>
      </c>
      <c r="D259" s="750" t="s">
        <v>1069</v>
      </c>
      <c r="E259" s="750" t="s">
        <v>327</v>
      </c>
      <c r="F259" s="750" t="s">
        <v>1104</v>
      </c>
      <c r="G259" s="750" t="s">
        <v>83</v>
      </c>
      <c r="H259" s="752">
        <v>10000</v>
      </c>
      <c r="I259" s="753"/>
      <c r="J259" s="753"/>
      <c r="K259" s="753"/>
      <c r="L259" s="753"/>
      <c r="M259" s="753"/>
      <c r="N259" s="753"/>
      <c r="O259" s="178">
        <f t="shared" si="8"/>
        <v>10000</v>
      </c>
    </row>
    <row r="260" spans="1:15" ht="25.5" x14ac:dyDescent="0.25">
      <c r="A260" s="746" t="s">
        <v>268</v>
      </c>
      <c r="B260" s="751" t="s">
        <v>451</v>
      </c>
      <c r="C260" s="750" t="s">
        <v>853</v>
      </c>
      <c r="D260" s="750" t="s">
        <v>1069</v>
      </c>
      <c r="E260" s="750" t="s">
        <v>327</v>
      </c>
      <c r="F260" s="750" t="s">
        <v>1105</v>
      </c>
      <c r="G260" s="750" t="s">
        <v>83</v>
      </c>
      <c r="H260" s="752">
        <v>15000</v>
      </c>
      <c r="I260" s="753"/>
      <c r="J260" s="753"/>
      <c r="K260" s="753"/>
      <c r="L260" s="753"/>
      <c r="M260" s="753"/>
      <c r="N260" s="753"/>
      <c r="O260" s="178">
        <f t="shared" si="8"/>
        <v>15000</v>
      </c>
    </row>
    <row r="261" spans="1:15" ht="25.5" x14ac:dyDescent="0.25">
      <c r="A261" s="746" t="s">
        <v>268</v>
      </c>
      <c r="B261" s="751" t="s">
        <v>451</v>
      </c>
      <c r="C261" s="750" t="s">
        <v>853</v>
      </c>
      <c r="D261" s="750" t="s">
        <v>1069</v>
      </c>
      <c r="E261" s="750" t="s">
        <v>327</v>
      </c>
      <c r="F261" s="750" t="s">
        <v>1106</v>
      </c>
      <c r="G261" s="750" t="s">
        <v>83</v>
      </c>
      <c r="H261" s="752">
        <v>7000</v>
      </c>
      <c r="I261" s="753"/>
      <c r="J261" s="753"/>
      <c r="K261" s="753"/>
      <c r="L261" s="753"/>
      <c r="M261" s="753"/>
      <c r="N261" s="753"/>
      <c r="O261" s="178">
        <f t="shared" si="8"/>
        <v>7000</v>
      </c>
    </row>
    <row r="262" spans="1:15" ht="38.25" x14ac:dyDescent="0.25">
      <c r="A262" s="746" t="s">
        <v>268</v>
      </c>
      <c r="B262" s="751" t="s">
        <v>451</v>
      </c>
      <c r="C262" s="750" t="s">
        <v>853</v>
      </c>
      <c r="D262" s="750" t="s">
        <v>1069</v>
      </c>
      <c r="E262" s="750" t="s">
        <v>327</v>
      </c>
      <c r="F262" s="750" t="s">
        <v>1107</v>
      </c>
      <c r="G262" s="750" t="s">
        <v>83</v>
      </c>
      <c r="H262" s="752">
        <v>8000</v>
      </c>
      <c r="I262" s="753"/>
      <c r="J262" s="753"/>
      <c r="K262" s="753"/>
      <c r="L262" s="753"/>
      <c r="M262" s="753"/>
      <c r="N262" s="753"/>
      <c r="O262" s="178">
        <f t="shared" si="8"/>
        <v>8000</v>
      </c>
    </row>
    <row r="263" spans="1:15" ht="51" x14ac:dyDescent="0.25">
      <c r="A263" s="746" t="s">
        <v>268</v>
      </c>
      <c r="B263" s="751" t="s">
        <v>451</v>
      </c>
      <c r="C263" s="750" t="s">
        <v>853</v>
      </c>
      <c r="D263" s="750" t="s">
        <v>1069</v>
      </c>
      <c r="E263" s="750" t="s">
        <v>327</v>
      </c>
      <c r="F263" s="750" t="s">
        <v>1108</v>
      </c>
      <c r="G263" s="750" t="s">
        <v>83</v>
      </c>
      <c r="H263" s="752">
        <v>30000</v>
      </c>
      <c r="I263" s="753"/>
      <c r="J263" s="753"/>
      <c r="K263" s="753"/>
      <c r="L263" s="753"/>
      <c r="M263" s="753"/>
      <c r="N263" s="753"/>
      <c r="O263" s="178">
        <f t="shared" si="8"/>
        <v>30000</v>
      </c>
    </row>
    <row r="264" spans="1:15" ht="25.5" x14ac:dyDescent="0.25">
      <c r="A264" s="746" t="s">
        <v>268</v>
      </c>
      <c r="B264" s="751" t="s">
        <v>451</v>
      </c>
      <c r="C264" s="750" t="s">
        <v>853</v>
      </c>
      <c r="D264" s="750" t="s">
        <v>1069</v>
      </c>
      <c r="E264" s="750" t="s">
        <v>327</v>
      </c>
      <c r="F264" s="750" t="s">
        <v>1109</v>
      </c>
      <c r="G264" s="750" t="s">
        <v>83</v>
      </c>
      <c r="H264" s="752">
        <v>10000</v>
      </c>
      <c r="I264" s="753"/>
      <c r="J264" s="753"/>
      <c r="K264" s="753"/>
      <c r="L264" s="753"/>
      <c r="M264" s="753"/>
      <c r="N264" s="753"/>
      <c r="O264" s="178">
        <f t="shared" si="8"/>
        <v>10000</v>
      </c>
    </row>
    <row r="265" spans="1:15" ht="25.5" x14ac:dyDescent="0.25">
      <c r="A265" s="746" t="s">
        <v>268</v>
      </c>
      <c r="B265" s="751" t="s">
        <v>451</v>
      </c>
      <c r="C265" s="750" t="s">
        <v>853</v>
      </c>
      <c r="D265" s="750" t="s">
        <v>1069</v>
      </c>
      <c r="E265" s="750" t="s">
        <v>327</v>
      </c>
      <c r="F265" s="750" t="s">
        <v>1110</v>
      </c>
      <c r="G265" s="750" t="s">
        <v>83</v>
      </c>
      <c r="H265" s="752">
        <v>40000</v>
      </c>
      <c r="I265" s="753"/>
      <c r="J265" s="753"/>
      <c r="K265" s="753"/>
      <c r="L265" s="753"/>
      <c r="M265" s="753"/>
      <c r="N265" s="753"/>
      <c r="O265" s="178">
        <f t="shared" si="8"/>
        <v>40000</v>
      </c>
    </row>
    <row r="266" spans="1:15" ht="25.5" x14ac:dyDescent="0.25">
      <c r="A266" s="746" t="s">
        <v>268</v>
      </c>
      <c r="B266" s="751" t="s">
        <v>451</v>
      </c>
      <c r="C266" s="750" t="s">
        <v>853</v>
      </c>
      <c r="D266" s="750" t="s">
        <v>1069</v>
      </c>
      <c r="E266" s="750" t="s">
        <v>327</v>
      </c>
      <c r="F266" s="750" t="s">
        <v>1111</v>
      </c>
      <c r="G266" s="750" t="s">
        <v>83</v>
      </c>
      <c r="H266" s="752">
        <v>40000</v>
      </c>
      <c r="I266" s="753"/>
      <c r="J266" s="753"/>
      <c r="K266" s="753"/>
      <c r="L266" s="753"/>
      <c r="M266" s="753"/>
      <c r="N266" s="753"/>
      <c r="O266" s="178">
        <f t="shared" si="8"/>
        <v>40000</v>
      </c>
    </row>
    <row r="267" spans="1:15" ht="38.25" x14ac:dyDescent="0.25">
      <c r="A267" s="746" t="s">
        <v>268</v>
      </c>
      <c r="B267" s="751" t="s">
        <v>451</v>
      </c>
      <c r="C267" s="750" t="s">
        <v>853</v>
      </c>
      <c r="D267" s="750" t="s">
        <v>1069</v>
      </c>
      <c r="E267" s="750" t="s">
        <v>327</v>
      </c>
      <c r="F267" s="750" t="s">
        <v>1112</v>
      </c>
      <c r="G267" s="750" t="s">
        <v>83</v>
      </c>
      <c r="H267" s="752">
        <v>40000</v>
      </c>
      <c r="I267" s="753"/>
      <c r="J267" s="753"/>
      <c r="K267" s="753"/>
      <c r="L267" s="753"/>
      <c r="M267" s="753"/>
      <c r="N267" s="753"/>
      <c r="O267" s="178">
        <f t="shared" si="8"/>
        <v>40000</v>
      </c>
    </row>
    <row r="268" spans="1:15" ht="25.5" x14ac:dyDescent="0.25">
      <c r="A268" s="746" t="s">
        <v>268</v>
      </c>
      <c r="B268" s="751" t="s">
        <v>451</v>
      </c>
      <c r="C268" s="750" t="s">
        <v>853</v>
      </c>
      <c r="D268" s="750" t="s">
        <v>1069</v>
      </c>
      <c r="E268" s="750" t="s">
        <v>327</v>
      </c>
      <c r="F268" s="750" t="s">
        <v>1113</v>
      </c>
      <c r="G268" s="750" t="s">
        <v>83</v>
      </c>
      <c r="H268" s="752">
        <v>30000</v>
      </c>
      <c r="I268" s="753"/>
      <c r="J268" s="753"/>
      <c r="K268" s="753"/>
      <c r="L268" s="753"/>
      <c r="M268" s="753"/>
      <c r="N268" s="753"/>
      <c r="O268" s="178">
        <f t="shared" si="8"/>
        <v>30000</v>
      </c>
    </row>
    <row r="269" spans="1:15" ht="25.5" x14ac:dyDescent="0.25">
      <c r="A269" s="746" t="s">
        <v>268</v>
      </c>
      <c r="B269" s="751" t="s">
        <v>451</v>
      </c>
      <c r="C269" s="750" t="s">
        <v>853</v>
      </c>
      <c r="D269" s="750" t="s">
        <v>1069</v>
      </c>
      <c r="E269" s="750" t="s">
        <v>327</v>
      </c>
      <c r="F269" s="750" t="s">
        <v>1114</v>
      </c>
      <c r="G269" s="750" t="s">
        <v>83</v>
      </c>
      <c r="H269" s="752">
        <v>30000</v>
      </c>
      <c r="I269" s="753"/>
      <c r="J269" s="753"/>
      <c r="K269" s="753"/>
      <c r="L269" s="753"/>
      <c r="M269" s="753"/>
      <c r="N269" s="753"/>
      <c r="O269" s="178">
        <f t="shared" si="8"/>
        <v>30000</v>
      </c>
    </row>
    <row r="270" spans="1:15" ht="38.25" x14ac:dyDescent="0.25">
      <c r="A270" s="746" t="s">
        <v>268</v>
      </c>
      <c r="B270" s="751" t="s">
        <v>451</v>
      </c>
      <c r="C270" s="750" t="s">
        <v>853</v>
      </c>
      <c r="D270" s="750" t="s">
        <v>1069</v>
      </c>
      <c r="E270" s="750" t="s">
        <v>327</v>
      </c>
      <c r="F270" s="750" t="s">
        <v>1115</v>
      </c>
      <c r="G270" s="750" t="s">
        <v>83</v>
      </c>
      <c r="H270" s="752">
        <v>30000</v>
      </c>
      <c r="I270" s="753"/>
      <c r="J270" s="753"/>
      <c r="K270" s="753"/>
      <c r="L270" s="753"/>
      <c r="M270" s="753"/>
      <c r="N270" s="753"/>
      <c r="O270" s="178">
        <f t="shared" si="8"/>
        <v>30000</v>
      </c>
    </row>
    <row r="271" spans="1:15" ht="38.25" x14ac:dyDescent="0.25">
      <c r="A271" s="746" t="s">
        <v>268</v>
      </c>
      <c r="B271" s="751" t="s">
        <v>451</v>
      </c>
      <c r="C271" s="750" t="s">
        <v>853</v>
      </c>
      <c r="D271" s="750" t="s">
        <v>1069</v>
      </c>
      <c r="E271" s="750" t="s">
        <v>327</v>
      </c>
      <c r="F271" s="750" t="s">
        <v>1116</v>
      </c>
      <c r="G271" s="750" t="s">
        <v>83</v>
      </c>
      <c r="H271" s="752">
        <v>30000</v>
      </c>
      <c r="I271" s="753"/>
      <c r="J271" s="753"/>
      <c r="K271" s="753"/>
      <c r="L271" s="753"/>
      <c r="M271" s="753"/>
      <c r="N271" s="753"/>
      <c r="O271" s="178">
        <f t="shared" si="8"/>
        <v>30000</v>
      </c>
    </row>
    <row r="272" spans="1:15" ht="38.25" x14ac:dyDescent="0.25">
      <c r="A272" s="746" t="s">
        <v>268</v>
      </c>
      <c r="B272" s="751" t="s">
        <v>451</v>
      </c>
      <c r="C272" s="750" t="s">
        <v>853</v>
      </c>
      <c r="D272" s="750" t="s">
        <v>1069</v>
      </c>
      <c r="E272" s="750" t="s">
        <v>327</v>
      </c>
      <c r="F272" s="750" t="s">
        <v>1117</v>
      </c>
      <c r="G272" s="750" t="s">
        <v>83</v>
      </c>
      <c r="H272" s="752">
        <v>10000</v>
      </c>
      <c r="I272" s="753"/>
      <c r="J272" s="753"/>
      <c r="K272" s="753"/>
      <c r="L272" s="753"/>
      <c r="M272" s="753"/>
      <c r="N272" s="753"/>
      <c r="O272" s="178">
        <f t="shared" si="8"/>
        <v>10000</v>
      </c>
    </row>
    <row r="273" spans="1:15" ht="25.5" x14ac:dyDescent="0.25">
      <c r="A273" s="746" t="s">
        <v>268</v>
      </c>
      <c r="B273" s="751" t="s">
        <v>451</v>
      </c>
      <c r="C273" s="750" t="s">
        <v>853</v>
      </c>
      <c r="D273" s="750" t="s">
        <v>1069</v>
      </c>
      <c r="E273" s="750" t="s">
        <v>327</v>
      </c>
      <c r="F273" s="750" t="s">
        <v>1118</v>
      </c>
      <c r="G273" s="750" t="s">
        <v>83</v>
      </c>
      <c r="H273" s="752">
        <v>40000</v>
      </c>
      <c r="I273" s="753"/>
      <c r="J273" s="753"/>
      <c r="K273" s="753"/>
      <c r="L273" s="753"/>
      <c r="M273" s="753"/>
      <c r="N273" s="753"/>
      <c r="O273" s="178">
        <f t="shared" si="8"/>
        <v>40000</v>
      </c>
    </row>
    <row r="274" spans="1:15" ht="25.5" x14ac:dyDescent="0.25">
      <c r="A274" s="746" t="s">
        <v>268</v>
      </c>
      <c r="B274" s="751" t="s">
        <v>451</v>
      </c>
      <c r="C274" s="750" t="s">
        <v>853</v>
      </c>
      <c r="D274" s="750" t="s">
        <v>1069</v>
      </c>
      <c r="E274" s="750" t="s">
        <v>327</v>
      </c>
      <c r="F274" s="750" t="s">
        <v>1071</v>
      </c>
      <c r="G274" s="750" t="s">
        <v>83</v>
      </c>
      <c r="H274" s="752">
        <v>51000</v>
      </c>
      <c r="I274" s="753"/>
      <c r="J274" s="753"/>
      <c r="K274" s="753"/>
      <c r="L274" s="753"/>
      <c r="M274" s="753"/>
      <c r="N274" s="753"/>
      <c r="O274" s="178">
        <f t="shared" si="8"/>
        <v>51000</v>
      </c>
    </row>
    <row r="275" spans="1:15" ht="25.5" x14ac:dyDescent="0.25">
      <c r="A275" s="746" t="s">
        <v>268</v>
      </c>
      <c r="B275" s="751" t="s">
        <v>451</v>
      </c>
      <c r="C275" s="750" t="s">
        <v>853</v>
      </c>
      <c r="D275" s="750" t="s">
        <v>1069</v>
      </c>
      <c r="E275" s="750" t="s">
        <v>327</v>
      </c>
      <c r="F275" s="750" t="s">
        <v>1119</v>
      </c>
      <c r="G275" s="750" t="s">
        <v>83</v>
      </c>
      <c r="H275" s="752">
        <v>15000</v>
      </c>
      <c r="I275" s="753"/>
      <c r="J275" s="753"/>
      <c r="K275" s="753"/>
      <c r="L275" s="753"/>
      <c r="M275" s="753"/>
      <c r="N275" s="753"/>
      <c r="O275" s="178">
        <f t="shared" si="8"/>
        <v>15000</v>
      </c>
    </row>
    <row r="276" spans="1:15" ht="38.25" x14ac:dyDescent="0.25">
      <c r="A276" s="746" t="s">
        <v>268</v>
      </c>
      <c r="B276" s="751" t="s">
        <v>451</v>
      </c>
      <c r="C276" s="750" t="s">
        <v>853</v>
      </c>
      <c r="D276" s="750" t="s">
        <v>1069</v>
      </c>
      <c r="E276" s="750" t="s">
        <v>327</v>
      </c>
      <c r="F276" s="750" t="s">
        <v>1120</v>
      </c>
      <c r="G276" s="750" t="s">
        <v>83</v>
      </c>
      <c r="H276" s="752">
        <v>50000</v>
      </c>
      <c r="I276" s="753"/>
      <c r="J276" s="753"/>
      <c r="K276" s="753"/>
      <c r="L276" s="753"/>
      <c r="M276" s="753"/>
      <c r="N276" s="753"/>
      <c r="O276" s="178">
        <f t="shared" si="8"/>
        <v>50000</v>
      </c>
    </row>
    <row r="277" spans="1:15" ht="25.5" x14ac:dyDescent="0.25">
      <c r="A277" s="746" t="s">
        <v>268</v>
      </c>
      <c r="B277" s="751" t="s">
        <v>451</v>
      </c>
      <c r="C277" s="750" t="s">
        <v>853</v>
      </c>
      <c r="D277" s="750" t="s">
        <v>1069</v>
      </c>
      <c r="E277" s="750" t="s">
        <v>327</v>
      </c>
      <c r="F277" s="750" t="s">
        <v>1121</v>
      </c>
      <c r="G277" s="750" t="s">
        <v>83</v>
      </c>
      <c r="H277" s="752">
        <v>15000</v>
      </c>
      <c r="I277" s="753"/>
      <c r="J277" s="753"/>
      <c r="K277" s="753"/>
      <c r="L277" s="753"/>
      <c r="M277" s="753"/>
      <c r="N277" s="753"/>
      <c r="O277" s="178">
        <f t="shared" si="8"/>
        <v>15000</v>
      </c>
    </row>
    <row r="278" spans="1:15" ht="25.5" x14ac:dyDescent="0.25">
      <c r="A278" s="746" t="s">
        <v>268</v>
      </c>
      <c r="B278" s="751" t="s">
        <v>451</v>
      </c>
      <c r="C278" s="750" t="s">
        <v>853</v>
      </c>
      <c r="D278" s="750" t="s">
        <v>1069</v>
      </c>
      <c r="E278" s="750" t="s">
        <v>327</v>
      </c>
      <c r="F278" s="750" t="s">
        <v>1122</v>
      </c>
      <c r="G278" s="750" t="s">
        <v>83</v>
      </c>
      <c r="H278" s="752">
        <v>15000</v>
      </c>
      <c r="I278" s="753"/>
      <c r="J278" s="753"/>
      <c r="K278" s="753"/>
      <c r="L278" s="753"/>
      <c r="M278" s="753"/>
      <c r="N278" s="753"/>
      <c r="O278" s="178">
        <f t="shared" si="8"/>
        <v>15000</v>
      </c>
    </row>
    <row r="279" spans="1:15" ht="38.25" x14ac:dyDescent="0.25">
      <c r="A279" s="746" t="s">
        <v>268</v>
      </c>
      <c r="B279" s="751" t="s">
        <v>451</v>
      </c>
      <c r="C279" s="750" t="s">
        <v>853</v>
      </c>
      <c r="D279" s="750" t="s">
        <v>1069</v>
      </c>
      <c r="E279" s="750" t="s">
        <v>327</v>
      </c>
      <c r="F279" s="750" t="s">
        <v>1123</v>
      </c>
      <c r="G279" s="750" t="s">
        <v>83</v>
      </c>
      <c r="H279" s="752">
        <v>7000</v>
      </c>
      <c r="I279" s="753"/>
      <c r="J279" s="753"/>
      <c r="K279" s="753"/>
      <c r="L279" s="753"/>
      <c r="M279" s="753"/>
      <c r="N279" s="753"/>
      <c r="O279" s="178">
        <f t="shared" si="8"/>
        <v>7000</v>
      </c>
    </row>
    <row r="280" spans="1:15" ht="38.25" x14ac:dyDescent="0.25">
      <c r="A280" s="746" t="s">
        <v>268</v>
      </c>
      <c r="B280" s="751" t="s">
        <v>451</v>
      </c>
      <c r="C280" s="750" t="s">
        <v>853</v>
      </c>
      <c r="D280" s="750" t="s">
        <v>1069</v>
      </c>
      <c r="E280" s="750" t="s">
        <v>327</v>
      </c>
      <c r="F280" s="750" t="s">
        <v>1124</v>
      </c>
      <c r="G280" s="750" t="s">
        <v>83</v>
      </c>
      <c r="H280" s="752">
        <v>30000</v>
      </c>
      <c r="I280" s="753"/>
      <c r="J280" s="753"/>
      <c r="K280" s="753"/>
      <c r="L280" s="753"/>
      <c r="M280" s="753"/>
      <c r="N280" s="753"/>
      <c r="O280" s="178">
        <f t="shared" si="8"/>
        <v>30000</v>
      </c>
    </row>
    <row r="281" spans="1:15" ht="38.25" x14ac:dyDescent="0.25">
      <c r="A281" s="746" t="s">
        <v>268</v>
      </c>
      <c r="B281" s="751" t="s">
        <v>451</v>
      </c>
      <c r="C281" s="750" t="s">
        <v>853</v>
      </c>
      <c r="D281" s="750" t="s">
        <v>1069</v>
      </c>
      <c r="E281" s="750" t="s">
        <v>327</v>
      </c>
      <c r="F281" s="750" t="s">
        <v>1125</v>
      </c>
      <c r="G281" s="750" t="s">
        <v>83</v>
      </c>
      <c r="H281" s="752">
        <v>30000</v>
      </c>
      <c r="I281" s="753"/>
      <c r="J281" s="753"/>
      <c r="K281" s="753"/>
      <c r="L281" s="753"/>
      <c r="M281" s="753"/>
      <c r="N281" s="753"/>
      <c r="O281" s="178">
        <f t="shared" si="8"/>
        <v>30000</v>
      </c>
    </row>
    <row r="282" spans="1:15" ht="38.25" x14ac:dyDescent="0.25">
      <c r="A282" s="746" t="s">
        <v>268</v>
      </c>
      <c r="B282" s="751" t="s">
        <v>451</v>
      </c>
      <c r="C282" s="750" t="s">
        <v>853</v>
      </c>
      <c r="D282" s="750" t="s">
        <v>1069</v>
      </c>
      <c r="E282" s="750" t="s">
        <v>327</v>
      </c>
      <c r="F282" s="750" t="s">
        <v>1126</v>
      </c>
      <c r="G282" s="750" t="s">
        <v>83</v>
      </c>
      <c r="H282" s="752">
        <v>30000</v>
      </c>
      <c r="I282" s="753"/>
      <c r="J282" s="753"/>
      <c r="K282" s="753"/>
      <c r="L282" s="753"/>
      <c r="M282" s="753"/>
      <c r="N282" s="753"/>
      <c r="O282" s="178">
        <f t="shared" si="8"/>
        <v>30000</v>
      </c>
    </row>
    <row r="283" spans="1:15" ht="25.5" x14ac:dyDescent="0.25">
      <c r="A283" s="746" t="s">
        <v>268</v>
      </c>
      <c r="B283" s="751" t="s">
        <v>451</v>
      </c>
      <c r="C283" s="750" t="s">
        <v>853</v>
      </c>
      <c r="D283" s="750" t="s">
        <v>1069</v>
      </c>
      <c r="E283" s="750" t="s">
        <v>327</v>
      </c>
      <c r="F283" s="750" t="s">
        <v>1127</v>
      </c>
      <c r="G283" s="750" t="s">
        <v>83</v>
      </c>
      <c r="H283" s="752">
        <v>20000</v>
      </c>
      <c r="I283" s="753"/>
      <c r="J283" s="753"/>
      <c r="K283" s="753"/>
      <c r="L283" s="753"/>
      <c r="M283" s="753"/>
      <c r="N283" s="753"/>
      <c r="O283" s="178">
        <f t="shared" si="8"/>
        <v>20000</v>
      </c>
    </row>
    <row r="284" spans="1:15" ht="38.25" x14ac:dyDescent="0.25">
      <c r="A284" s="746" t="s">
        <v>268</v>
      </c>
      <c r="B284" s="751" t="s">
        <v>451</v>
      </c>
      <c r="C284" s="750" t="s">
        <v>853</v>
      </c>
      <c r="D284" s="750" t="s">
        <v>1069</v>
      </c>
      <c r="E284" s="750" t="s">
        <v>327</v>
      </c>
      <c r="F284" s="750" t="s">
        <v>1128</v>
      </c>
      <c r="G284" s="750" t="s">
        <v>83</v>
      </c>
      <c r="H284" s="752">
        <v>25000</v>
      </c>
      <c r="I284" s="753"/>
      <c r="J284" s="753"/>
      <c r="K284" s="753"/>
      <c r="L284" s="753"/>
      <c r="M284" s="753"/>
      <c r="N284" s="753"/>
      <c r="O284" s="178">
        <f t="shared" si="8"/>
        <v>25000</v>
      </c>
    </row>
    <row r="285" spans="1:15" ht="59.25" customHeight="1" x14ac:dyDescent="0.25">
      <c r="A285" s="60" t="s">
        <v>102</v>
      </c>
      <c r="B285" s="278" t="s">
        <v>430</v>
      </c>
      <c r="C285" s="103" t="s">
        <v>414</v>
      </c>
      <c r="D285" s="186" t="s">
        <v>415</v>
      </c>
      <c r="E285" s="84" t="s">
        <v>416</v>
      </c>
      <c r="F285" s="186" t="s">
        <v>418</v>
      </c>
      <c r="G285" s="263" t="s">
        <v>83</v>
      </c>
      <c r="H285" s="59">
        <v>45000</v>
      </c>
      <c r="I285" s="118" t="s">
        <v>123</v>
      </c>
      <c r="J285" s="118" t="s">
        <v>123</v>
      </c>
      <c r="K285" s="118" t="s">
        <v>123</v>
      </c>
      <c r="L285" s="118" t="s">
        <v>123</v>
      </c>
      <c r="M285" s="118" t="s">
        <v>123</v>
      </c>
      <c r="N285" s="118" t="s">
        <v>123</v>
      </c>
      <c r="O285" s="178">
        <f>SUM(H285:N285)</f>
        <v>45000</v>
      </c>
    </row>
    <row r="286" spans="1:15" ht="47.25" customHeight="1" x14ac:dyDescent="0.25">
      <c r="A286" s="60" t="s">
        <v>102</v>
      </c>
      <c r="B286" s="278" t="s">
        <v>430</v>
      </c>
      <c r="C286" s="103" t="s">
        <v>414</v>
      </c>
      <c r="D286" s="186" t="s">
        <v>415</v>
      </c>
      <c r="E286" s="320" t="s">
        <v>416</v>
      </c>
      <c r="F286" s="186" t="s">
        <v>420</v>
      </c>
      <c r="G286" s="263" t="s">
        <v>83</v>
      </c>
      <c r="H286" s="11">
        <v>15000</v>
      </c>
      <c r="I286" s="118" t="s">
        <v>123</v>
      </c>
      <c r="J286" s="118" t="s">
        <v>123</v>
      </c>
      <c r="K286" s="118" t="s">
        <v>123</v>
      </c>
      <c r="L286" s="118" t="s">
        <v>123</v>
      </c>
      <c r="M286" s="118" t="s">
        <v>123</v>
      </c>
      <c r="N286" s="118" t="s">
        <v>123</v>
      </c>
      <c r="O286" s="178">
        <f t="shared" ref="O286:O293" si="9">SUM(H286:N286)</f>
        <v>15000</v>
      </c>
    </row>
    <row r="287" spans="1:15" ht="53.25" customHeight="1" x14ac:dyDescent="0.25">
      <c r="A287" s="60" t="s">
        <v>102</v>
      </c>
      <c r="B287" s="278" t="s">
        <v>430</v>
      </c>
      <c r="C287" s="103" t="s">
        <v>414</v>
      </c>
      <c r="D287" s="186" t="s">
        <v>415</v>
      </c>
      <c r="E287" s="320" t="s">
        <v>416</v>
      </c>
      <c r="F287" s="186" t="s">
        <v>421</v>
      </c>
      <c r="G287" s="263" t="s">
        <v>83</v>
      </c>
      <c r="H287" s="11">
        <v>20000</v>
      </c>
      <c r="I287" s="118" t="s">
        <v>123</v>
      </c>
      <c r="J287" s="118" t="s">
        <v>123</v>
      </c>
      <c r="K287" s="118" t="s">
        <v>123</v>
      </c>
      <c r="L287" s="118" t="s">
        <v>123</v>
      </c>
      <c r="M287" s="118" t="s">
        <v>123</v>
      </c>
      <c r="N287" s="118" t="s">
        <v>123</v>
      </c>
      <c r="O287" s="178">
        <f t="shared" si="9"/>
        <v>20000</v>
      </c>
    </row>
    <row r="288" spans="1:15" ht="47.25" customHeight="1" x14ac:dyDescent="0.25">
      <c r="A288" s="60" t="s">
        <v>102</v>
      </c>
      <c r="B288" s="278" t="s">
        <v>430</v>
      </c>
      <c r="C288" s="103" t="s">
        <v>414</v>
      </c>
      <c r="D288" s="186" t="s">
        <v>415</v>
      </c>
      <c r="E288" s="320" t="s">
        <v>416</v>
      </c>
      <c r="F288" s="186" t="s">
        <v>423</v>
      </c>
      <c r="G288" s="263" t="s">
        <v>83</v>
      </c>
      <c r="H288" s="11">
        <v>10000</v>
      </c>
      <c r="I288" s="118" t="s">
        <v>123</v>
      </c>
      <c r="J288" s="118" t="s">
        <v>123</v>
      </c>
      <c r="K288" s="118" t="s">
        <v>123</v>
      </c>
      <c r="L288" s="118" t="s">
        <v>123</v>
      </c>
      <c r="M288" s="118" t="s">
        <v>123</v>
      </c>
      <c r="N288" s="118" t="s">
        <v>123</v>
      </c>
      <c r="O288" s="178">
        <f t="shared" si="9"/>
        <v>10000</v>
      </c>
    </row>
    <row r="289" spans="1:15" ht="45.75" customHeight="1" x14ac:dyDescent="0.25">
      <c r="A289" s="60" t="s">
        <v>102</v>
      </c>
      <c r="B289" s="278" t="s">
        <v>430</v>
      </c>
      <c r="C289" s="103" t="s">
        <v>414</v>
      </c>
      <c r="D289" s="186" t="s">
        <v>415</v>
      </c>
      <c r="E289" s="320" t="s">
        <v>416</v>
      </c>
      <c r="F289" s="186" t="s">
        <v>424</v>
      </c>
      <c r="G289" s="263" t="s">
        <v>83</v>
      </c>
      <c r="H289" s="11">
        <v>10000</v>
      </c>
      <c r="I289" s="118" t="s">
        <v>123</v>
      </c>
      <c r="J289" s="118" t="s">
        <v>123</v>
      </c>
      <c r="K289" s="118" t="s">
        <v>123</v>
      </c>
      <c r="L289" s="118" t="s">
        <v>123</v>
      </c>
      <c r="M289" s="118" t="s">
        <v>123</v>
      </c>
      <c r="N289" s="118" t="s">
        <v>123</v>
      </c>
      <c r="O289" s="178">
        <f t="shared" si="9"/>
        <v>10000</v>
      </c>
    </row>
    <row r="290" spans="1:15" ht="47.25" customHeight="1" x14ac:dyDescent="0.25">
      <c r="A290" s="60" t="s">
        <v>102</v>
      </c>
      <c r="B290" s="278" t="s">
        <v>430</v>
      </c>
      <c r="C290" s="103" t="s">
        <v>414</v>
      </c>
      <c r="D290" s="186" t="s">
        <v>415</v>
      </c>
      <c r="E290" s="320" t="s">
        <v>416</v>
      </c>
      <c r="F290" s="186" t="s">
        <v>425</v>
      </c>
      <c r="G290" s="263" t="s">
        <v>83</v>
      </c>
      <c r="H290" s="11">
        <v>20000</v>
      </c>
      <c r="I290" s="118" t="s">
        <v>123</v>
      </c>
      <c r="J290" s="118" t="s">
        <v>123</v>
      </c>
      <c r="K290" s="118" t="s">
        <v>123</v>
      </c>
      <c r="L290" s="118" t="s">
        <v>123</v>
      </c>
      <c r="M290" s="118" t="s">
        <v>123</v>
      </c>
      <c r="N290" s="118" t="s">
        <v>123</v>
      </c>
      <c r="O290" s="178">
        <f t="shared" si="9"/>
        <v>20000</v>
      </c>
    </row>
    <row r="291" spans="1:15" ht="52.5" customHeight="1" x14ac:dyDescent="0.25">
      <c r="A291" s="60" t="s">
        <v>102</v>
      </c>
      <c r="B291" s="278" t="s">
        <v>430</v>
      </c>
      <c r="C291" s="103" t="s">
        <v>414</v>
      </c>
      <c r="D291" s="186" t="s">
        <v>415</v>
      </c>
      <c r="E291" s="320" t="s">
        <v>416</v>
      </c>
      <c r="F291" s="186" t="s">
        <v>426</v>
      </c>
      <c r="G291" s="263" t="s">
        <v>83</v>
      </c>
      <c r="H291" s="11">
        <v>50000</v>
      </c>
      <c r="I291" s="118" t="s">
        <v>123</v>
      </c>
      <c r="J291" s="118" t="s">
        <v>123</v>
      </c>
      <c r="K291" s="118" t="s">
        <v>123</v>
      </c>
      <c r="L291" s="118" t="s">
        <v>123</v>
      </c>
      <c r="M291" s="118" t="s">
        <v>123</v>
      </c>
      <c r="N291" s="118" t="s">
        <v>123</v>
      </c>
      <c r="O291" s="178">
        <f t="shared" si="9"/>
        <v>50000</v>
      </c>
    </row>
    <row r="292" spans="1:15" ht="51" x14ac:dyDescent="0.25">
      <c r="A292" s="366" t="s">
        <v>489</v>
      </c>
      <c r="B292" s="367" t="s">
        <v>450</v>
      </c>
      <c r="C292" s="103" t="s">
        <v>414</v>
      </c>
      <c r="D292" s="368" t="s">
        <v>449</v>
      </c>
      <c r="E292" s="369" t="s">
        <v>492</v>
      </c>
      <c r="F292" s="55" t="s">
        <v>494</v>
      </c>
      <c r="G292" s="370" t="s">
        <v>83</v>
      </c>
      <c r="H292" s="371">
        <v>14003.64</v>
      </c>
      <c r="I292" s="364"/>
      <c r="J292" s="364"/>
      <c r="K292" s="364"/>
      <c r="L292" s="364"/>
      <c r="M292" s="364"/>
      <c r="N292" s="365"/>
      <c r="O292" s="178">
        <f t="shared" si="9"/>
        <v>14003.64</v>
      </c>
    </row>
    <row r="293" spans="1:15" ht="38.25" x14ac:dyDescent="0.25">
      <c r="A293" s="60" t="s">
        <v>102</v>
      </c>
      <c r="B293" s="347" t="s">
        <v>87</v>
      </c>
      <c r="C293" s="263" t="s">
        <v>119</v>
      </c>
      <c r="D293" s="234" t="s">
        <v>453</v>
      </c>
      <c r="E293" s="9" t="s">
        <v>454</v>
      </c>
      <c r="F293" s="29" t="s">
        <v>457</v>
      </c>
      <c r="G293" s="263" t="s">
        <v>83</v>
      </c>
      <c r="H293" s="11">
        <v>0</v>
      </c>
      <c r="I293" s="118" t="s">
        <v>123</v>
      </c>
      <c r="J293" s="118" t="s">
        <v>123</v>
      </c>
      <c r="K293" s="118" t="s">
        <v>123</v>
      </c>
      <c r="L293" s="118" t="s">
        <v>123</v>
      </c>
      <c r="M293" s="118" t="s">
        <v>123</v>
      </c>
      <c r="N293" s="118" t="s">
        <v>123</v>
      </c>
      <c r="O293" s="178">
        <f t="shared" si="9"/>
        <v>0</v>
      </c>
    </row>
    <row r="294" spans="1:15" ht="38.25" x14ac:dyDescent="0.25">
      <c r="A294" s="60" t="s">
        <v>102</v>
      </c>
      <c r="B294" s="347" t="s">
        <v>87</v>
      </c>
      <c r="C294" s="263" t="s">
        <v>119</v>
      </c>
      <c r="D294" s="234" t="s">
        <v>453</v>
      </c>
      <c r="E294" s="9" t="s">
        <v>454</v>
      </c>
      <c r="F294" s="31" t="s">
        <v>458</v>
      </c>
      <c r="G294" s="263" t="s">
        <v>83</v>
      </c>
      <c r="H294" s="11">
        <v>20400</v>
      </c>
      <c r="I294" s="118" t="s">
        <v>123</v>
      </c>
      <c r="J294" s="118" t="s">
        <v>123</v>
      </c>
      <c r="K294" s="118" t="s">
        <v>123</v>
      </c>
      <c r="L294" s="118" t="s">
        <v>123</v>
      </c>
      <c r="M294" s="118" t="s">
        <v>123</v>
      </c>
      <c r="N294" s="118" t="s">
        <v>123</v>
      </c>
      <c r="O294" s="178">
        <f>SUM(H294:N294)</f>
        <v>20400</v>
      </c>
    </row>
    <row r="295" spans="1:15" ht="38.25" x14ac:dyDescent="0.25">
      <c r="A295" s="60" t="s">
        <v>102</v>
      </c>
      <c r="B295" s="347" t="s">
        <v>87</v>
      </c>
      <c r="C295" s="263" t="s">
        <v>119</v>
      </c>
      <c r="D295" s="88" t="s">
        <v>453</v>
      </c>
      <c r="E295" s="60" t="s">
        <v>454</v>
      </c>
      <c r="F295" s="318" t="s">
        <v>459</v>
      </c>
      <c r="G295" s="263" t="s">
        <v>83</v>
      </c>
      <c r="H295" s="11">
        <v>6000</v>
      </c>
      <c r="I295" s="118" t="s">
        <v>123</v>
      </c>
      <c r="J295" s="118" t="s">
        <v>123</v>
      </c>
      <c r="K295" s="118" t="s">
        <v>123</v>
      </c>
      <c r="L295" s="118" t="s">
        <v>123</v>
      </c>
      <c r="M295" s="118" t="s">
        <v>123</v>
      </c>
      <c r="N295" s="118" t="s">
        <v>123</v>
      </c>
      <c r="O295" s="178">
        <f>SUM(H295:N295)</f>
        <v>6000</v>
      </c>
    </row>
    <row r="296" spans="1:15" ht="38.25" x14ac:dyDescent="0.25">
      <c r="A296" s="60" t="s">
        <v>102</v>
      </c>
      <c r="B296" s="347" t="s">
        <v>87</v>
      </c>
      <c r="C296" s="263" t="s">
        <v>119</v>
      </c>
      <c r="D296" s="88" t="s">
        <v>453</v>
      </c>
      <c r="E296" s="60" t="s">
        <v>454</v>
      </c>
      <c r="F296" s="318" t="s">
        <v>455</v>
      </c>
      <c r="G296" s="263" t="s">
        <v>83</v>
      </c>
      <c r="H296" s="11">
        <v>450</v>
      </c>
      <c r="I296" s="118" t="s">
        <v>123</v>
      </c>
      <c r="J296" s="118" t="s">
        <v>123</v>
      </c>
      <c r="K296" s="118" t="s">
        <v>123</v>
      </c>
      <c r="L296" s="118" t="s">
        <v>123</v>
      </c>
      <c r="M296" s="118" t="s">
        <v>123</v>
      </c>
      <c r="N296" s="118" t="s">
        <v>123</v>
      </c>
      <c r="O296" s="178">
        <f>SUM(H296:N296)</f>
        <v>450</v>
      </c>
    </row>
    <row r="297" spans="1:15" ht="38.25" x14ac:dyDescent="0.25">
      <c r="A297" s="60" t="s">
        <v>102</v>
      </c>
      <c r="B297" s="347" t="s">
        <v>87</v>
      </c>
      <c r="C297" s="263" t="s">
        <v>119</v>
      </c>
      <c r="D297" s="88" t="s">
        <v>453</v>
      </c>
      <c r="E297" s="60" t="s">
        <v>454</v>
      </c>
      <c r="F297" s="318" t="s">
        <v>456</v>
      </c>
      <c r="G297" s="263" t="s">
        <v>83</v>
      </c>
      <c r="H297" s="11">
        <v>900</v>
      </c>
      <c r="I297" s="118" t="s">
        <v>123</v>
      </c>
      <c r="J297" s="118" t="s">
        <v>123</v>
      </c>
      <c r="K297" s="118" t="s">
        <v>123</v>
      </c>
      <c r="L297" s="118" t="s">
        <v>123</v>
      </c>
      <c r="M297" s="118" t="s">
        <v>123</v>
      </c>
      <c r="N297" s="118" t="s">
        <v>123</v>
      </c>
      <c r="O297" s="178">
        <f>SUM(H297:N297)</f>
        <v>900</v>
      </c>
    </row>
    <row r="298" spans="1:15" ht="38.25" x14ac:dyDescent="0.25">
      <c r="A298" s="60" t="s">
        <v>294</v>
      </c>
      <c r="B298" s="431" t="s">
        <v>613</v>
      </c>
      <c r="C298" s="101" t="s">
        <v>269</v>
      </c>
      <c r="D298" s="101" t="s">
        <v>595</v>
      </c>
      <c r="E298" s="101" t="s">
        <v>614</v>
      </c>
      <c r="F298" s="101" t="s">
        <v>615</v>
      </c>
      <c r="G298" s="101" t="s">
        <v>616</v>
      </c>
      <c r="H298" s="63">
        <v>30000</v>
      </c>
      <c r="I298" s="118" t="s">
        <v>123</v>
      </c>
      <c r="J298" s="118" t="s">
        <v>123</v>
      </c>
      <c r="K298" s="118" t="s">
        <v>123</v>
      </c>
      <c r="L298" s="118" t="s">
        <v>123</v>
      </c>
      <c r="M298" s="118" t="s">
        <v>123</v>
      </c>
      <c r="N298" s="118" t="s">
        <v>123</v>
      </c>
      <c r="O298" s="188">
        <f t="shared" ref="O298:O318" si="10">SUM(H298:N298)</f>
        <v>30000</v>
      </c>
    </row>
    <row r="299" spans="1:15" ht="38.25" x14ac:dyDescent="0.25">
      <c r="A299" s="60" t="s">
        <v>294</v>
      </c>
      <c r="B299" s="432" t="s">
        <v>613</v>
      </c>
      <c r="C299" s="101" t="s">
        <v>269</v>
      </c>
      <c r="D299" s="101" t="s">
        <v>595</v>
      </c>
      <c r="E299" s="101" t="s">
        <v>614</v>
      </c>
      <c r="F299" s="101" t="s">
        <v>617</v>
      </c>
      <c r="G299" s="101" t="s">
        <v>545</v>
      </c>
      <c r="H299" s="63">
        <v>7000</v>
      </c>
      <c r="I299" s="118" t="s">
        <v>123</v>
      </c>
      <c r="J299" s="118" t="s">
        <v>123</v>
      </c>
      <c r="K299" s="118" t="s">
        <v>123</v>
      </c>
      <c r="L299" s="118" t="s">
        <v>123</v>
      </c>
      <c r="M299" s="118" t="s">
        <v>123</v>
      </c>
      <c r="N299" s="118" t="s">
        <v>123</v>
      </c>
      <c r="O299" s="188">
        <f t="shared" si="10"/>
        <v>7000</v>
      </c>
    </row>
    <row r="300" spans="1:15" ht="38.25" x14ac:dyDescent="0.25">
      <c r="A300" s="60" t="s">
        <v>294</v>
      </c>
      <c r="B300" s="432" t="s">
        <v>613</v>
      </c>
      <c r="C300" s="101" t="s">
        <v>269</v>
      </c>
      <c r="D300" s="101" t="s">
        <v>595</v>
      </c>
      <c r="E300" s="101" t="s">
        <v>614</v>
      </c>
      <c r="F300" s="101" t="s">
        <v>618</v>
      </c>
      <c r="G300" s="101" t="s">
        <v>525</v>
      </c>
      <c r="H300" s="63">
        <v>19000</v>
      </c>
      <c r="I300" s="118" t="s">
        <v>123</v>
      </c>
      <c r="J300" s="118" t="s">
        <v>123</v>
      </c>
      <c r="K300" s="118" t="s">
        <v>123</v>
      </c>
      <c r="L300" s="118" t="s">
        <v>123</v>
      </c>
      <c r="M300" s="118" t="s">
        <v>123</v>
      </c>
      <c r="N300" s="118" t="s">
        <v>123</v>
      </c>
      <c r="O300" s="188">
        <f t="shared" si="10"/>
        <v>19000</v>
      </c>
    </row>
    <row r="301" spans="1:15" ht="38.25" x14ac:dyDescent="0.25">
      <c r="A301" s="60" t="s">
        <v>294</v>
      </c>
      <c r="B301" s="432" t="s">
        <v>613</v>
      </c>
      <c r="C301" s="101" t="s">
        <v>269</v>
      </c>
      <c r="D301" s="101" t="s">
        <v>595</v>
      </c>
      <c r="E301" s="101" t="s">
        <v>614</v>
      </c>
      <c r="F301" s="101" t="s">
        <v>619</v>
      </c>
      <c r="G301" s="101" t="s">
        <v>472</v>
      </c>
      <c r="H301" s="63">
        <v>30000</v>
      </c>
      <c r="I301" s="118" t="s">
        <v>123</v>
      </c>
      <c r="J301" s="118" t="s">
        <v>123</v>
      </c>
      <c r="K301" s="118" t="s">
        <v>123</v>
      </c>
      <c r="L301" s="118" t="s">
        <v>123</v>
      </c>
      <c r="M301" s="118" t="s">
        <v>123</v>
      </c>
      <c r="N301" s="118" t="s">
        <v>123</v>
      </c>
      <c r="O301" s="188">
        <f t="shared" si="10"/>
        <v>30000</v>
      </c>
    </row>
    <row r="302" spans="1:15" ht="38.25" x14ac:dyDescent="0.25">
      <c r="A302" s="60" t="s">
        <v>294</v>
      </c>
      <c r="B302" s="431" t="s">
        <v>613</v>
      </c>
      <c r="C302" s="101" t="s">
        <v>620</v>
      </c>
      <c r="D302" s="101" t="s">
        <v>621</v>
      </c>
      <c r="E302" s="101" t="s">
        <v>622</v>
      </c>
      <c r="F302" s="101" t="s">
        <v>623</v>
      </c>
      <c r="G302" s="101" t="s">
        <v>83</v>
      </c>
      <c r="H302" s="63">
        <v>10000</v>
      </c>
      <c r="I302" s="118" t="s">
        <v>123</v>
      </c>
      <c r="J302" s="118" t="s">
        <v>123</v>
      </c>
      <c r="K302" s="118" t="s">
        <v>123</v>
      </c>
      <c r="L302" s="118" t="s">
        <v>123</v>
      </c>
      <c r="M302" s="118" t="s">
        <v>123</v>
      </c>
      <c r="N302" s="118" t="s">
        <v>123</v>
      </c>
      <c r="O302" s="188">
        <f t="shared" si="10"/>
        <v>10000</v>
      </c>
    </row>
    <row r="303" spans="1:15" ht="38.25" x14ac:dyDescent="0.25">
      <c r="A303" s="60" t="s">
        <v>294</v>
      </c>
      <c r="B303" s="431" t="s">
        <v>613</v>
      </c>
      <c r="C303" s="101" t="s">
        <v>119</v>
      </c>
      <c r="D303" s="101" t="s">
        <v>624</v>
      </c>
      <c r="E303" s="101" t="s">
        <v>625</v>
      </c>
      <c r="F303" s="101" t="s">
        <v>626</v>
      </c>
      <c r="G303" s="101" t="s">
        <v>627</v>
      </c>
      <c r="H303" s="63">
        <v>32505</v>
      </c>
      <c r="I303" s="118" t="s">
        <v>123</v>
      </c>
      <c r="J303" s="118" t="s">
        <v>123</v>
      </c>
      <c r="K303" s="118" t="s">
        <v>123</v>
      </c>
      <c r="L303" s="118" t="s">
        <v>123</v>
      </c>
      <c r="M303" s="118" t="s">
        <v>123</v>
      </c>
      <c r="N303" s="118" t="s">
        <v>123</v>
      </c>
      <c r="O303" s="188">
        <f t="shared" si="10"/>
        <v>32505</v>
      </c>
    </row>
    <row r="304" spans="1:15" ht="38.25" x14ac:dyDescent="0.25">
      <c r="A304" s="60" t="s">
        <v>294</v>
      </c>
      <c r="B304" s="431" t="s">
        <v>613</v>
      </c>
      <c r="C304" s="101" t="s">
        <v>119</v>
      </c>
      <c r="D304" s="101" t="s">
        <v>624</v>
      </c>
      <c r="E304" s="101" t="s">
        <v>625</v>
      </c>
      <c r="F304" s="101" t="s">
        <v>628</v>
      </c>
      <c r="G304" s="101" t="s">
        <v>83</v>
      </c>
      <c r="H304" s="63">
        <v>10500</v>
      </c>
      <c r="I304" s="118" t="s">
        <v>123</v>
      </c>
      <c r="J304" s="118" t="s">
        <v>123</v>
      </c>
      <c r="K304" s="118" t="s">
        <v>123</v>
      </c>
      <c r="L304" s="118" t="s">
        <v>123</v>
      </c>
      <c r="M304" s="118" t="s">
        <v>123</v>
      </c>
      <c r="N304" s="118" t="s">
        <v>123</v>
      </c>
      <c r="O304" s="188">
        <f t="shared" si="10"/>
        <v>10500</v>
      </c>
    </row>
    <row r="305" spans="1:15" ht="38.25" x14ac:dyDescent="0.25">
      <c r="A305" s="60" t="s">
        <v>294</v>
      </c>
      <c r="B305" s="431" t="s">
        <v>613</v>
      </c>
      <c r="C305" s="101" t="s">
        <v>119</v>
      </c>
      <c r="D305" s="101" t="s">
        <v>624</v>
      </c>
      <c r="E305" s="101" t="s">
        <v>625</v>
      </c>
      <c r="F305" s="101" t="s">
        <v>629</v>
      </c>
      <c r="G305" s="101" t="s">
        <v>83</v>
      </c>
      <c r="H305" s="433">
        <v>3995</v>
      </c>
      <c r="I305" s="118" t="s">
        <v>123</v>
      </c>
      <c r="J305" s="118" t="s">
        <v>123</v>
      </c>
      <c r="K305" s="118" t="s">
        <v>123</v>
      </c>
      <c r="L305" s="118" t="s">
        <v>123</v>
      </c>
      <c r="M305" s="118" t="s">
        <v>123</v>
      </c>
      <c r="N305" s="118" t="s">
        <v>123</v>
      </c>
      <c r="O305" s="188">
        <f t="shared" si="10"/>
        <v>3995</v>
      </c>
    </row>
    <row r="306" spans="1:15" ht="38.25" x14ac:dyDescent="0.25">
      <c r="A306" s="60" t="s">
        <v>294</v>
      </c>
      <c r="B306" s="431" t="s">
        <v>613</v>
      </c>
      <c r="C306" s="101" t="s">
        <v>119</v>
      </c>
      <c r="D306" s="101" t="s">
        <v>624</v>
      </c>
      <c r="E306" s="101" t="s">
        <v>625</v>
      </c>
      <c r="F306" s="101" t="s">
        <v>630</v>
      </c>
      <c r="G306" s="101" t="s">
        <v>83</v>
      </c>
      <c r="H306" s="95">
        <v>3000</v>
      </c>
      <c r="I306" s="118" t="s">
        <v>123</v>
      </c>
      <c r="J306" s="118" t="s">
        <v>123</v>
      </c>
      <c r="K306" s="118" t="s">
        <v>123</v>
      </c>
      <c r="L306" s="118" t="s">
        <v>123</v>
      </c>
      <c r="M306" s="118" t="s">
        <v>123</v>
      </c>
      <c r="N306" s="118" t="s">
        <v>123</v>
      </c>
      <c r="O306" s="188">
        <f t="shared" si="10"/>
        <v>3000</v>
      </c>
    </row>
    <row r="307" spans="1:15" ht="38.25" x14ac:dyDescent="0.25">
      <c r="A307" s="60" t="s">
        <v>294</v>
      </c>
      <c r="B307" s="432" t="s">
        <v>613</v>
      </c>
      <c r="C307" s="101" t="s">
        <v>119</v>
      </c>
      <c r="D307" s="101" t="s">
        <v>624</v>
      </c>
      <c r="E307" s="101" t="s">
        <v>625</v>
      </c>
      <c r="F307" s="101" t="s">
        <v>631</v>
      </c>
      <c r="G307" s="101" t="s">
        <v>516</v>
      </c>
      <c r="H307" s="95">
        <v>10000</v>
      </c>
      <c r="I307" s="118" t="s">
        <v>123</v>
      </c>
      <c r="J307" s="118" t="s">
        <v>123</v>
      </c>
      <c r="K307" s="118" t="s">
        <v>123</v>
      </c>
      <c r="L307" s="118" t="s">
        <v>123</v>
      </c>
      <c r="M307" s="118" t="s">
        <v>123</v>
      </c>
      <c r="N307" s="118" t="s">
        <v>123</v>
      </c>
      <c r="O307" s="188">
        <f t="shared" si="10"/>
        <v>10000</v>
      </c>
    </row>
    <row r="308" spans="1:15" ht="38.25" x14ac:dyDescent="0.25">
      <c r="A308" s="60" t="s">
        <v>294</v>
      </c>
      <c r="B308" s="432" t="s">
        <v>613</v>
      </c>
      <c r="C308" s="101" t="s">
        <v>269</v>
      </c>
      <c r="D308" s="101" t="s">
        <v>632</v>
      </c>
      <c r="E308" s="101" t="s">
        <v>587</v>
      </c>
      <c r="F308" s="101" t="s">
        <v>633</v>
      </c>
      <c r="G308" s="101" t="s">
        <v>472</v>
      </c>
      <c r="H308" s="63">
        <v>10000</v>
      </c>
      <c r="I308" s="118" t="s">
        <v>123</v>
      </c>
      <c r="J308" s="118" t="s">
        <v>123</v>
      </c>
      <c r="K308" s="118" t="s">
        <v>123</v>
      </c>
      <c r="L308" s="118" t="s">
        <v>123</v>
      </c>
      <c r="M308" s="118" t="s">
        <v>123</v>
      </c>
      <c r="N308" s="118" t="s">
        <v>123</v>
      </c>
      <c r="O308" s="188">
        <f t="shared" si="10"/>
        <v>10000</v>
      </c>
    </row>
    <row r="309" spans="1:15" ht="63.75" x14ac:dyDescent="0.25">
      <c r="A309" s="60" t="s">
        <v>294</v>
      </c>
      <c r="B309" s="432" t="s">
        <v>613</v>
      </c>
      <c r="C309" s="101" t="s">
        <v>269</v>
      </c>
      <c r="D309" s="101" t="s">
        <v>632</v>
      </c>
      <c r="E309" s="101" t="s">
        <v>587</v>
      </c>
      <c r="F309" s="101" t="s">
        <v>634</v>
      </c>
      <c r="G309" s="101" t="s">
        <v>635</v>
      </c>
      <c r="H309" s="63">
        <v>16000</v>
      </c>
      <c r="I309" s="118" t="s">
        <v>123</v>
      </c>
      <c r="J309" s="118" t="s">
        <v>123</v>
      </c>
      <c r="K309" s="118" t="s">
        <v>123</v>
      </c>
      <c r="L309" s="118" t="s">
        <v>123</v>
      </c>
      <c r="M309" s="118" t="s">
        <v>123</v>
      </c>
      <c r="N309" s="118" t="s">
        <v>123</v>
      </c>
      <c r="O309" s="188">
        <f t="shared" si="10"/>
        <v>16000</v>
      </c>
    </row>
    <row r="310" spans="1:15" ht="51" x14ac:dyDescent="0.25">
      <c r="A310" s="60" t="s">
        <v>294</v>
      </c>
      <c r="B310" s="432" t="s">
        <v>613</v>
      </c>
      <c r="C310" s="101" t="s">
        <v>269</v>
      </c>
      <c r="D310" s="101" t="s">
        <v>632</v>
      </c>
      <c r="E310" s="101" t="s">
        <v>587</v>
      </c>
      <c r="F310" s="101" t="s">
        <v>636</v>
      </c>
      <c r="G310" s="101" t="s">
        <v>606</v>
      </c>
      <c r="H310" s="63">
        <v>10000</v>
      </c>
      <c r="I310" s="118" t="s">
        <v>123</v>
      </c>
      <c r="J310" s="118" t="s">
        <v>123</v>
      </c>
      <c r="K310" s="118" t="s">
        <v>123</v>
      </c>
      <c r="L310" s="118" t="s">
        <v>123</v>
      </c>
      <c r="M310" s="118" t="s">
        <v>123</v>
      </c>
      <c r="N310" s="118" t="s">
        <v>123</v>
      </c>
      <c r="O310" s="188">
        <f t="shared" si="10"/>
        <v>10000</v>
      </c>
    </row>
    <row r="311" spans="1:15" ht="51" x14ac:dyDescent="0.25">
      <c r="A311" s="60" t="s">
        <v>294</v>
      </c>
      <c r="B311" s="432" t="s">
        <v>613</v>
      </c>
      <c r="C311" s="101" t="s">
        <v>269</v>
      </c>
      <c r="D311" s="101" t="s">
        <v>637</v>
      </c>
      <c r="E311" s="101" t="s">
        <v>638</v>
      </c>
      <c r="F311" s="101" t="s">
        <v>639</v>
      </c>
      <c r="G311" s="101" t="s">
        <v>545</v>
      </c>
      <c r="H311" s="63">
        <v>9000</v>
      </c>
      <c r="I311" s="118" t="s">
        <v>123</v>
      </c>
      <c r="J311" s="118" t="s">
        <v>123</v>
      </c>
      <c r="K311" s="118" t="s">
        <v>123</v>
      </c>
      <c r="L311" s="118" t="s">
        <v>123</v>
      </c>
      <c r="M311" s="118" t="s">
        <v>123</v>
      </c>
      <c r="N311" s="118" t="s">
        <v>123</v>
      </c>
      <c r="O311" s="188">
        <f t="shared" si="10"/>
        <v>9000</v>
      </c>
    </row>
    <row r="312" spans="1:15" ht="51" x14ac:dyDescent="0.25">
      <c r="A312" s="60" t="s">
        <v>294</v>
      </c>
      <c r="B312" s="432" t="s">
        <v>613</v>
      </c>
      <c r="C312" s="101" t="s">
        <v>269</v>
      </c>
      <c r="D312" s="101" t="s">
        <v>640</v>
      </c>
      <c r="E312" s="101" t="s">
        <v>638</v>
      </c>
      <c r="F312" s="101" t="s">
        <v>641</v>
      </c>
      <c r="G312" s="101" t="s">
        <v>642</v>
      </c>
      <c r="H312" s="63">
        <v>80000</v>
      </c>
      <c r="I312" s="118" t="s">
        <v>123</v>
      </c>
      <c r="J312" s="118" t="s">
        <v>123</v>
      </c>
      <c r="K312" s="118" t="s">
        <v>123</v>
      </c>
      <c r="L312" s="118" t="s">
        <v>123</v>
      </c>
      <c r="M312" s="118" t="s">
        <v>123</v>
      </c>
      <c r="N312" s="118" t="s">
        <v>123</v>
      </c>
      <c r="O312" s="188">
        <f t="shared" si="10"/>
        <v>80000</v>
      </c>
    </row>
    <row r="313" spans="1:15" ht="51" x14ac:dyDescent="0.25">
      <c r="A313" s="60" t="s">
        <v>294</v>
      </c>
      <c r="B313" s="432" t="s">
        <v>613</v>
      </c>
      <c r="C313" s="101" t="s">
        <v>269</v>
      </c>
      <c r="D313" s="101" t="s">
        <v>640</v>
      </c>
      <c r="E313" s="101" t="s">
        <v>638</v>
      </c>
      <c r="F313" s="101" t="s">
        <v>643</v>
      </c>
      <c r="G313" s="101" t="s">
        <v>642</v>
      </c>
      <c r="H313" s="63">
        <v>5000</v>
      </c>
      <c r="I313" s="118" t="s">
        <v>123</v>
      </c>
      <c r="J313" s="118" t="s">
        <v>123</v>
      </c>
      <c r="K313" s="118" t="s">
        <v>123</v>
      </c>
      <c r="L313" s="118" t="s">
        <v>123</v>
      </c>
      <c r="M313" s="118" t="s">
        <v>123</v>
      </c>
      <c r="N313" s="118" t="s">
        <v>123</v>
      </c>
      <c r="O313" s="188">
        <f t="shared" si="10"/>
        <v>5000</v>
      </c>
    </row>
    <row r="314" spans="1:15" ht="51" x14ac:dyDescent="0.25">
      <c r="A314" s="60" t="s">
        <v>294</v>
      </c>
      <c r="B314" s="432" t="s">
        <v>613</v>
      </c>
      <c r="C314" s="101" t="s">
        <v>269</v>
      </c>
      <c r="D314" s="101" t="s">
        <v>640</v>
      </c>
      <c r="E314" s="101" t="s">
        <v>638</v>
      </c>
      <c r="F314" s="101" t="s">
        <v>644</v>
      </c>
      <c r="G314" s="101" t="s">
        <v>642</v>
      </c>
      <c r="H314" s="63">
        <v>5000</v>
      </c>
      <c r="I314" s="118" t="s">
        <v>123</v>
      </c>
      <c r="J314" s="118" t="s">
        <v>123</v>
      </c>
      <c r="K314" s="118" t="s">
        <v>123</v>
      </c>
      <c r="L314" s="118" t="s">
        <v>123</v>
      </c>
      <c r="M314" s="118" t="s">
        <v>123</v>
      </c>
      <c r="N314" s="118" t="s">
        <v>123</v>
      </c>
      <c r="O314" s="188">
        <f t="shared" si="10"/>
        <v>5000</v>
      </c>
    </row>
    <row r="315" spans="1:15" ht="51" x14ac:dyDescent="0.25">
      <c r="A315" s="60" t="s">
        <v>294</v>
      </c>
      <c r="B315" s="432" t="s">
        <v>613</v>
      </c>
      <c r="C315" s="101" t="s">
        <v>269</v>
      </c>
      <c r="D315" s="101" t="s">
        <v>640</v>
      </c>
      <c r="E315" s="101" t="s">
        <v>638</v>
      </c>
      <c r="F315" s="101" t="s">
        <v>645</v>
      </c>
      <c r="G315" s="101" t="s">
        <v>646</v>
      </c>
      <c r="H315" s="63">
        <v>5000</v>
      </c>
      <c r="I315" s="118" t="s">
        <v>123</v>
      </c>
      <c r="J315" s="118" t="s">
        <v>123</v>
      </c>
      <c r="K315" s="118" t="s">
        <v>123</v>
      </c>
      <c r="L315" s="118" t="s">
        <v>123</v>
      </c>
      <c r="M315" s="118" t="s">
        <v>123</v>
      </c>
      <c r="N315" s="118" t="s">
        <v>123</v>
      </c>
      <c r="O315" s="188">
        <f t="shared" si="10"/>
        <v>5000</v>
      </c>
    </row>
    <row r="316" spans="1:15" ht="51" x14ac:dyDescent="0.25">
      <c r="A316" s="60" t="s">
        <v>294</v>
      </c>
      <c r="B316" s="432" t="s">
        <v>613</v>
      </c>
      <c r="C316" s="101" t="s">
        <v>269</v>
      </c>
      <c r="D316" s="101" t="s">
        <v>640</v>
      </c>
      <c r="E316" s="101" t="s">
        <v>638</v>
      </c>
      <c r="F316" s="101" t="s">
        <v>647</v>
      </c>
      <c r="G316" s="101" t="s">
        <v>648</v>
      </c>
      <c r="H316" s="63">
        <v>35000</v>
      </c>
      <c r="I316" s="118" t="s">
        <v>123</v>
      </c>
      <c r="J316" s="118" t="s">
        <v>123</v>
      </c>
      <c r="K316" s="118" t="s">
        <v>123</v>
      </c>
      <c r="L316" s="118" t="s">
        <v>123</v>
      </c>
      <c r="M316" s="118" t="s">
        <v>123</v>
      </c>
      <c r="N316" s="118" t="s">
        <v>123</v>
      </c>
      <c r="O316" s="188">
        <f t="shared" si="10"/>
        <v>35000</v>
      </c>
    </row>
    <row r="317" spans="1:15" ht="51" x14ac:dyDescent="0.25">
      <c r="A317" s="60" t="s">
        <v>294</v>
      </c>
      <c r="B317" s="432" t="s">
        <v>613</v>
      </c>
      <c r="C317" s="101" t="s">
        <v>269</v>
      </c>
      <c r="D317" s="101" t="s">
        <v>640</v>
      </c>
      <c r="E317" s="101" t="s">
        <v>638</v>
      </c>
      <c r="F317" s="101" t="s">
        <v>649</v>
      </c>
      <c r="G317" s="101" t="s">
        <v>650</v>
      </c>
      <c r="H317" s="63">
        <v>20000</v>
      </c>
      <c r="I317" s="118" t="s">
        <v>123</v>
      </c>
      <c r="J317" s="118" t="s">
        <v>123</v>
      </c>
      <c r="K317" s="118" t="s">
        <v>123</v>
      </c>
      <c r="L317" s="118" t="s">
        <v>123</v>
      </c>
      <c r="M317" s="118" t="s">
        <v>123</v>
      </c>
      <c r="N317" s="118" t="s">
        <v>123</v>
      </c>
      <c r="O317" s="188">
        <f t="shared" si="10"/>
        <v>20000</v>
      </c>
    </row>
    <row r="318" spans="1:15" ht="51" x14ac:dyDescent="0.25">
      <c r="A318" s="60" t="s">
        <v>294</v>
      </c>
      <c r="B318" s="432" t="s">
        <v>613</v>
      </c>
      <c r="C318" s="101" t="s">
        <v>269</v>
      </c>
      <c r="D318" s="101" t="s">
        <v>640</v>
      </c>
      <c r="E318" s="101" t="s">
        <v>638</v>
      </c>
      <c r="F318" s="101" t="s">
        <v>651</v>
      </c>
      <c r="G318" s="101" t="s">
        <v>512</v>
      </c>
      <c r="H318" s="63">
        <v>20000</v>
      </c>
      <c r="I318" s="118" t="s">
        <v>123</v>
      </c>
      <c r="J318" s="118" t="s">
        <v>123</v>
      </c>
      <c r="K318" s="118" t="s">
        <v>123</v>
      </c>
      <c r="L318" s="118" t="s">
        <v>123</v>
      </c>
      <c r="M318" s="118" t="s">
        <v>123</v>
      </c>
      <c r="N318" s="118" t="s">
        <v>123</v>
      </c>
      <c r="O318" s="188">
        <f t="shared" si="10"/>
        <v>20000</v>
      </c>
    </row>
    <row r="319" spans="1:15" ht="38.25" x14ac:dyDescent="0.25">
      <c r="A319" s="60" t="s">
        <v>102</v>
      </c>
      <c r="B319" s="360" t="s">
        <v>483</v>
      </c>
      <c r="C319" s="101" t="s">
        <v>484</v>
      </c>
      <c r="D319" s="101" t="s">
        <v>478</v>
      </c>
      <c r="E319" s="101" t="s">
        <v>485</v>
      </c>
      <c r="F319" s="101" t="s">
        <v>486</v>
      </c>
      <c r="G319" s="101" t="s">
        <v>487</v>
      </c>
      <c r="H319" s="63">
        <v>92000</v>
      </c>
      <c r="I319" s="118" t="s">
        <v>123</v>
      </c>
      <c r="J319" s="118" t="s">
        <v>123</v>
      </c>
      <c r="K319" s="118" t="s">
        <v>123</v>
      </c>
      <c r="L319" s="118" t="s">
        <v>123</v>
      </c>
      <c r="M319" s="118" t="s">
        <v>123</v>
      </c>
      <c r="N319" s="118" t="s">
        <v>123</v>
      </c>
      <c r="O319" s="188">
        <f>SUM(H319:N319)</f>
        <v>92000</v>
      </c>
    </row>
    <row r="320" spans="1:15" ht="38.25" x14ac:dyDescent="0.25">
      <c r="A320" s="55" t="s">
        <v>102</v>
      </c>
      <c r="B320" s="318" t="s">
        <v>406</v>
      </c>
      <c r="C320" s="263" t="s">
        <v>119</v>
      </c>
      <c r="D320" s="101" t="s">
        <v>397</v>
      </c>
      <c r="E320" s="101" t="s">
        <v>105</v>
      </c>
      <c r="F320" s="101" t="s">
        <v>410</v>
      </c>
      <c r="G320" s="101" t="s">
        <v>83</v>
      </c>
      <c r="H320" s="63">
        <v>10000</v>
      </c>
      <c r="I320" s="118" t="s">
        <v>123</v>
      </c>
      <c r="J320" s="118" t="s">
        <v>123</v>
      </c>
      <c r="K320" s="118" t="s">
        <v>123</v>
      </c>
      <c r="L320" s="118" t="s">
        <v>123</v>
      </c>
      <c r="M320" s="118" t="s">
        <v>123</v>
      </c>
      <c r="N320" s="118" t="s">
        <v>123</v>
      </c>
      <c r="O320" s="188">
        <f t="shared" ref="O320:O360" si="11">SUM(H320:N320)</f>
        <v>10000</v>
      </c>
    </row>
    <row r="321" spans="1:15" ht="38.25" x14ac:dyDescent="0.25">
      <c r="A321" s="55" t="s">
        <v>102</v>
      </c>
      <c r="B321" s="318" t="s">
        <v>406</v>
      </c>
      <c r="C321" s="263" t="s">
        <v>119</v>
      </c>
      <c r="D321" s="101" t="s">
        <v>397</v>
      </c>
      <c r="E321" s="101" t="s">
        <v>104</v>
      </c>
      <c r="F321" s="101" t="s">
        <v>411</v>
      </c>
      <c r="G321" s="101" t="s">
        <v>100</v>
      </c>
      <c r="H321" s="63">
        <v>66500</v>
      </c>
      <c r="I321" s="118" t="s">
        <v>123</v>
      </c>
      <c r="J321" s="118" t="s">
        <v>123</v>
      </c>
      <c r="K321" s="118" t="s">
        <v>123</v>
      </c>
      <c r="L321" s="118" t="s">
        <v>123</v>
      </c>
      <c r="M321" s="118" t="s">
        <v>123</v>
      </c>
      <c r="N321" s="118" t="s">
        <v>123</v>
      </c>
      <c r="O321" s="188">
        <f t="shared" si="11"/>
        <v>66500</v>
      </c>
    </row>
    <row r="322" spans="1:15" ht="38.25" x14ac:dyDescent="0.25">
      <c r="A322" s="60" t="s">
        <v>102</v>
      </c>
      <c r="B322" s="318" t="s">
        <v>406</v>
      </c>
      <c r="C322" s="263" t="s">
        <v>119</v>
      </c>
      <c r="D322" s="101" t="s">
        <v>397</v>
      </c>
      <c r="E322" s="101" t="s">
        <v>104</v>
      </c>
      <c r="F322" s="101" t="s">
        <v>412</v>
      </c>
      <c r="G322" s="101" t="s">
        <v>100</v>
      </c>
      <c r="H322" s="63">
        <v>30000</v>
      </c>
      <c r="I322" s="118" t="s">
        <v>123</v>
      </c>
      <c r="J322" s="118" t="s">
        <v>123</v>
      </c>
      <c r="K322" s="118" t="s">
        <v>123</v>
      </c>
      <c r="L322" s="118" t="s">
        <v>123</v>
      </c>
      <c r="M322" s="118" t="s">
        <v>123</v>
      </c>
      <c r="N322" s="118" t="s">
        <v>123</v>
      </c>
      <c r="O322" s="188">
        <f t="shared" si="11"/>
        <v>30000</v>
      </c>
    </row>
    <row r="323" spans="1:15" ht="38.25" x14ac:dyDescent="0.25">
      <c r="A323" s="55" t="s">
        <v>102</v>
      </c>
      <c r="B323" s="318" t="s">
        <v>406</v>
      </c>
      <c r="C323" s="263" t="s">
        <v>119</v>
      </c>
      <c r="D323" s="101" t="s">
        <v>397</v>
      </c>
      <c r="E323" s="101" t="s">
        <v>104</v>
      </c>
      <c r="F323" s="101" t="s">
        <v>110</v>
      </c>
      <c r="G323" s="101" t="s">
        <v>100</v>
      </c>
      <c r="H323" s="63">
        <v>20000</v>
      </c>
      <c r="I323" s="118" t="s">
        <v>123</v>
      </c>
      <c r="J323" s="118" t="s">
        <v>123</v>
      </c>
      <c r="K323" s="118" t="s">
        <v>123</v>
      </c>
      <c r="L323" s="118" t="s">
        <v>123</v>
      </c>
      <c r="M323" s="118" t="s">
        <v>123</v>
      </c>
      <c r="N323" s="118" t="s">
        <v>123</v>
      </c>
      <c r="O323" s="188">
        <f t="shared" si="11"/>
        <v>20000</v>
      </c>
    </row>
    <row r="324" spans="1:15" ht="38.25" x14ac:dyDescent="0.25">
      <c r="A324" s="60" t="s">
        <v>102</v>
      </c>
      <c r="B324" s="318" t="s">
        <v>406</v>
      </c>
      <c r="C324" s="263" t="s">
        <v>119</v>
      </c>
      <c r="D324" s="101" t="s">
        <v>397</v>
      </c>
      <c r="E324" s="101" t="s">
        <v>111</v>
      </c>
      <c r="F324" s="101" t="s">
        <v>112</v>
      </c>
      <c r="G324" s="101" t="s">
        <v>100</v>
      </c>
      <c r="H324" s="63">
        <v>20000</v>
      </c>
      <c r="I324" s="118" t="s">
        <v>123</v>
      </c>
      <c r="J324" s="118" t="s">
        <v>123</v>
      </c>
      <c r="K324" s="118" t="s">
        <v>123</v>
      </c>
      <c r="L324" s="118" t="s">
        <v>123</v>
      </c>
      <c r="M324" s="118" t="s">
        <v>123</v>
      </c>
      <c r="N324" s="118" t="s">
        <v>123</v>
      </c>
      <c r="O324" s="188">
        <f t="shared" si="11"/>
        <v>20000</v>
      </c>
    </row>
    <row r="325" spans="1:15" ht="127.5" x14ac:dyDescent="0.25">
      <c r="A325" s="606" t="s">
        <v>373</v>
      </c>
      <c r="B325" s="606" t="s">
        <v>462</v>
      </c>
      <c r="C325" s="606" t="s">
        <v>771</v>
      </c>
      <c r="D325" s="606" t="s">
        <v>355</v>
      </c>
      <c r="E325" s="606" t="s">
        <v>772</v>
      </c>
      <c r="F325" s="606" t="s">
        <v>773</v>
      </c>
      <c r="G325" s="606" t="s">
        <v>100</v>
      </c>
      <c r="H325" s="118" t="s">
        <v>123</v>
      </c>
      <c r="I325" s="118" t="s">
        <v>123</v>
      </c>
      <c r="J325" s="118" t="s">
        <v>123</v>
      </c>
      <c r="K325" s="118" t="s">
        <v>123</v>
      </c>
      <c r="L325" s="118" t="s">
        <v>123</v>
      </c>
      <c r="M325" s="118" t="s">
        <v>123</v>
      </c>
      <c r="N325" s="645">
        <v>200000</v>
      </c>
      <c r="O325" s="188">
        <f t="shared" si="11"/>
        <v>200000</v>
      </c>
    </row>
    <row r="326" spans="1:15" ht="38.25" x14ac:dyDescent="0.25">
      <c r="A326" s="606" t="s">
        <v>373</v>
      </c>
      <c r="B326" s="606" t="s">
        <v>462</v>
      </c>
      <c r="C326" s="606" t="s">
        <v>771</v>
      </c>
      <c r="D326" s="606" t="s">
        <v>355</v>
      </c>
      <c r="E326" s="606" t="s">
        <v>772</v>
      </c>
      <c r="F326" s="606" t="s">
        <v>774</v>
      </c>
      <c r="G326" s="606" t="s">
        <v>83</v>
      </c>
      <c r="H326" s="644">
        <v>13158.22</v>
      </c>
      <c r="I326" s="118" t="s">
        <v>123</v>
      </c>
      <c r="J326" s="118" t="s">
        <v>123</v>
      </c>
      <c r="K326" s="118" t="s">
        <v>123</v>
      </c>
      <c r="L326" s="118" t="s">
        <v>123</v>
      </c>
      <c r="M326" s="118" t="s">
        <v>123</v>
      </c>
      <c r="N326" s="118" t="s">
        <v>123</v>
      </c>
      <c r="O326" s="188">
        <f t="shared" si="11"/>
        <v>13158.22</v>
      </c>
    </row>
    <row r="327" spans="1:15" ht="51" x14ac:dyDescent="0.25">
      <c r="A327" s="606" t="s">
        <v>373</v>
      </c>
      <c r="B327" s="606" t="s">
        <v>462</v>
      </c>
      <c r="C327" s="606" t="s">
        <v>771</v>
      </c>
      <c r="D327" s="606" t="s">
        <v>355</v>
      </c>
      <c r="E327" s="606" t="s">
        <v>775</v>
      </c>
      <c r="F327" s="606" t="s">
        <v>776</v>
      </c>
      <c r="G327" s="606" t="s">
        <v>100</v>
      </c>
      <c r="H327" s="644">
        <v>10500</v>
      </c>
      <c r="I327" s="118" t="s">
        <v>123</v>
      </c>
      <c r="J327" s="118" t="s">
        <v>123</v>
      </c>
      <c r="K327" s="118" t="s">
        <v>123</v>
      </c>
      <c r="L327" s="118" t="s">
        <v>123</v>
      </c>
      <c r="M327" s="118" t="s">
        <v>123</v>
      </c>
      <c r="N327" s="118" t="s">
        <v>123</v>
      </c>
      <c r="O327" s="188">
        <f t="shared" si="11"/>
        <v>10500</v>
      </c>
    </row>
    <row r="328" spans="1:15" ht="38.25" x14ac:dyDescent="0.25">
      <c r="A328" s="606" t="s">
        <v>373</v>
      </c>
      <c r="B328" s="606" t="s">
        <v>462</v>
      </c>
      <c r="C328" s="606" t="s">
        <v>771</v>
      </c>
      <c r="D328" s="606" t="s">
        <v>355</v>
      </c>
      <c r="E328" s="606" t="s">
        <v>775</v>
      </c>
      <c r="F328" s="606" t="s">
        <v>777</v>
      </c>
      <c r="G328" s="606" t="s">
        <v>100</v>
      </c>
      <c r="H328" s="644">
        <v>45000</v>
      </c>
      <c r="I328" s="118" t="s">
        <v>123</v>
      </c>
      <c r="J328" s="118" t="s">
        <v>123</v>
      </c>
      <c r="K328" s="118" t="s">
        <v>123</v>
      </c>
      <c r="L328" s="118" t="s">
        <v>123</v>
      </c>
      <c r="M328" s="118" t="s">
        <v>123</v>
      </c>
      <c r="N328" s="118" t="s">
        <v>123</v>
      </c>
      <c r="O328" s="188">
        <f t="shared" si="11"/>
        <v>45000</v>
      </c>
    </row>
    <row r="329" spans="1:15" ht="25.5" x14ac:dyDescent="0.25">
      <c r="A329" s="606" t="s">
        <v>373</v>
      </c>
      <c r="B329" s="606" t="s">
        <v>462</v>
      </c>
      <c r="C329" s="606" t="s">
        <v>771</v>
      </c>
      <c r="D329" s="606" t="s">
        <v>355</v>
      </c>
      <c r="E329" s="606" t="s">
        <v>775</v>
      </c>
      <c r="F329" s="606" t="s">
        <v>778</v>
      </c>
      <c r="G329" s="606" t="s">
        <v>100</v>
      </c>
      <c r="H329" s="644">
        <v>19000</v>
      </c>
      <c r="I329" s="118" t="s">
        <v>123</v>
      </c>
      <c r="J329" s="118" t="s">
        <v>123</v>
      </c>
      <c r="K329" s="118" t="s">
        <v>123</v>
      </c>
      <c r="L329" s="118" t="s">
        <v>123</v>
      </c>
      <c r="M329" s="118" t="s">
        <v>123</v>
      </c>
      <c r="N329" s="118" t="s">
        <v>123</v>
      </c>
      <c r="O329" s="188">
        <f t="shared" si="11"/>
        <v>19000</v>
      </c>
    </row>
    <row r="330" spans="1:15" ht="38.25" x14ac:dyDescent="0.25">
      <c r="A330" s="606" t="s">
        <v>373</v>
      </c>
      <c r="B330" s="606" t="s">
        <v>462</v>
      </c>
      <c r="C330" s="606" t="s">
        <v>771</v>
      </c>
      <c r="D330" s="606" t="s">
        <v>355</v>
      </c>
      <c r="E330" s="606" t="s">
        <v>775</v>
      </c>
      <c r="F330" s="606" t="s">
        <v>779</v>
      </c>
      <c r="G330" s="606" t="s">
        <v>83</v>
      </c>
      <c r="H330" s="644">
        <v>4000</v>
      </c>
      <c r="I330" s="118" t="s">
        <v>123</v>
      </c>
      <c r="J330" s="118" t="s">
        <v>123</v>
      </c>
      <c r="K330" s="118" t="s">
        <v>123</v>
      </c>
      <c r="L330" s="118" t="s">
        <v>123</v>
      </c>
      <c r="M330" s="118" t="s">
        <v>123</v>
      </c>
      <c r="N330" s="118" t="s">
        <v>123</v>
      </c>
      <c r="O330" s="188">
        <f t="shared" si="11"/>
        <v>4000</v>
      </c>
    </row>
    <row r="331" spans="1:15" ht="25.5" x14ac:dyDescent="0.25">
      <c r="A331" s="606" t="s">
        <v>373</v>
      </c>
      <c r="B331" s="606" t="s">
        <v>462</v>
      </c>
      <c r="C331" s="606" t="s">
        <v>771</v>
      </c>
      <c r="D331" s="606" t="s">
        <v>355</v>
      </c>
      <c r="E331" s="606" t="s">
        <v>780</v>
      </c>
      <c r="F331" s="606" t="s">
        <v>781</v>
      </c>
      <c r="G331" s="606" t="s">
        <v>83</v>
      </c>
      <c r="H331" s="644">
        <v>13246.24</v>
      </c>
      <c r="I331" s="118" t="s">
        <v>123</v>
      </c>
      <c r="J331" s="118" t="s">
        <v>123</v>
      </c>
      <c r="K331" s="118" t="s">
        <v>123</v>
      </c>
      <c r="L331" s="118" t="s">
        <v>123</v>
      </c>
      <c r="M331" s="118" t="s">
        <v>123</v>
      </c>
      <c r="N331" s="118" t="s">
        <v>123</v>
      </c>
      <c r="O331" s="188">
        <f t="shared" si="11"/>
        <v>13246.24</v>
      </c>
    </row>
    <row r="332" spans="1:15" ht="25.5" x14ac:dyDescent="0.25">
      <c r="A332" s="606" t="s">
        <v>373</v>
      </c>
      <c r="B332" s="606" t="s">
        <v>462</v>
      </c>
      <c r="C332" s="606" t="s">
        <v>771</v>
      </c>
      <c r="D332" s="606" t="s">
        <v>355</v>
      </c>
      <c r="E332" s="606" t="s">
        <v>782</v>
      </c>
      <c r="F332" s="606" t="s">
        <v>783</v>
      </c>
      <c r="G332" s="606" t="s">
        <v>100</v>
      </c>
      <c r="H332" s="644">
        <v>16501.79</v>
      </c>
      <c r="I332" s="118" t="s">
        <v>123</v>
      </c>
      <c r="J332" s="118" t="s">
        <v>123</v>
      </c>
      <c r="K332" s="118" t="s">
        <v>123</v>
      </c>
      <c r="L332" s="118" t="s">
        <v>123</v>
      </c>
      <c r="M332" s="118" t="s">
        <v>123</v>
      </c>
      <c r="N332" s="118" t="s">
        <v>123</v>
      </c>
      <c r="O332" s="188">
        <f t="shared" si="11"/>
        <v>16501.79</v>
      </c>
    </row>
    <row r="333" spans="1:15" ht="25.5" x14ac:dyDescent="0.25">
      <c r="A333" s="606" t="s">
        <v>373</v>
      </c>
      <c r="B333" s="606" t="s">
        <v>462</v>
      </c>
      <c r="C333" s="606" t="s">
        <v>771</v>
      </c>
      <c r="D333" s="606" t="s">
        <v>355</v>
      </c>
      <c r="E333" s="606" t="s">
        <v>782</v>
      </c>
      <c r="F333" s="606" t="s">
        <v>784</v>
      </c>
      <c r="G333" s="606" t="s">
        <v>100</v>
      </c>
      <c r="H333" s="644">
        <v>25000</v>
      </c>
      <c r="I333" s="118" t="s">
        <v>123</v>
      </c>
      <c r="J333" s="118" t="s">
        <v>123</v>
      </c>
      <c r="K333" s="118" t="s">
        <v>123</v>
      </c>
      <c r="L333" s="118" t="s">
        <v>123</v>
      </c>
      <c r="M333" s="118" t="s">
        <v>123</v>
      </c>
      <c r="N333" s="118" t="s">
        <v>123</v>
      </c>
      <c r="O333" s="188">
        <f t="shared" si="11"/>
        <v>25000</v>
      </c>
    </row>
    <row r="334" spans="1:15" ht="38.25" x14ac:dyDescent="0.25">
      <c r="A334" s="606" t="s">
        <v>373</v>
      </c>
      <c r="B334" s="606" t="s">
        <v>462</v>
      </c>
      <c r="C334" s="606" t="s">
        <v>771</v>
      </c>
      <c r="D334" s="606" t="s">
        <v>355</v>
      </c>
      <c r="E334" s="606" t="s">
        <v>782</v>
      </c>
      <c r="F334" s="606" t="s">
        <v>785</v>
      </c>
      <c r="G334" s="606" t="s">
        <v>100</v>
      </c>
      <c r="H334" s="644">
        <v>87407.51</v>
      </c>
      <c r="I334" s="118" t="s">
        <v>123</v>
      </c>
      <c r="J334" s="118" t="s">
        <v>123</v>
      </c>
      <c r="K334" s="118" t="s">
        <v>123</v>
      </c>
      <c r="L334" s="118" t="s">
        <v>123</v>
      </c>
      <c r="M334" s="118" t="s">
        <v>123</v>
      </c>
      <c r="N334" s="118" t="s">
        <v>123</v>
      </c>
      <c r="O334" s="188">
        <f t="shared" si="11"/>
        <v>87407.51</v>
      </c>
    </row>
    <row r="335" spans="1:15" ht="25.5" x14ac:dyDescent="0.25">
      <c r="A335" s="606" t="s">
        <v>373</v>
      </c>
      <c r="B335" s="606" t="s">
        <v>462</v>
      </c>
      <c r="C335" s="606" t="s">
        <v>771</v>
      </c>
      <c r="D335" s="606" t="s">
        <v>355</v>
      </c>
      <c r="E335" s="606" t="s">
        <v>782</v>
      </c>
      <c r="F335" s="606" t="s">
        <v>786</v>
      </c>
      <c r="G335" s="606" t="s">
        <v>83</v>
      </c>
      <c r="H335" s="644">
        <v>75700</v>
      </c>
      <c r="I335" s="118" t="s">
        <v>123</v>
      </c>
      <c r="J335" s="118" t="s">
        <v>123</v>
      </c>
      <c r="K335" s="118" t="s">
        <v>123</v>
      </c>
      <c r="L335" s="118" t="s">
        <v>123</v>
      </c>
      <c r="M335" s="118" t="s">
        <v>123</v>
      </c>
      <c r="N335" s="118" t="s">
        <v>123</v>
      </c>
      <c r="O335" s="188">
        <f t="shared" si="11"/>
        <v>75700</v>
      </c>
    </row>
    <row r="336" spans="1:15" ht="25.5" x14ac:dyDescent="0.25">
      <c r="A336" s="606" t="s">
        <v>373</v>
      </c>
      <c r="B336" s="606" t="s">
        <v>462</v>
      </c>
      <c r="C336" s="606" t="s">
        <v>771</v>
      </c>
      <c r="D336" s="606" t="s">
        <v>355</v>
      </c>
      <c r="E336" s="606" t="s">
        <v>782</v>
      </c>
      <c r="F336" s="606" t="s">
        <v>787</v>
      </c>
      <c r="G336" s="606" t="s">
        <v>83</v>
      </c>
      <c r="H336" s="644">
        <v>33000</v>
      </c>
      <c r="I336" s="118" t="s">
        <v>123</v>
      </c>
      <c r="J336" s="118" t="s">
        <v>123</v>
      </c>
      <c r="K336" s="118" t="s">
        <v>123</v>
      </c>
      <c r="L336" s="118" t="s">
        <v>123</v>
      </c>
      <c r="M336" s="118" t="s">
        <v>123</v>
      </c>
      <c r="N336" s="118" t="s">
        <v>123</v>
      </c>
      <c r="O336" s="188">
        <f t="shared" si="11"/>
        <v>33000</v>
      </c>
    </row>
    <row r="337" spans="1:15" ht="25.5" x14ac:dyDescent="0.25">
      <c r="A337" s="606" t="s">
        <v>373</v>
      </c>
      <c r="B337" s="606" t="s">
        <v>462</v>
      </c>
      <c r="C337" s="606" t="s">
        <v>771</v>
      </c>
      <c r="D337" s="606" t="s">
        <v>355</v>
      </c>
      <c r="E337" s="606" t="s">
        <v>782</v>
      </c>
      <c r="F337" s="606" t="s">
        <v>788</v>
      </c>
      <c r="G337" s="606" t="s">
        <v>83</v>
      </c>
      <c r="H337" s="644">
        <v>73500</v>
      </c>
      <c r="I337" s="118" t="s">
        <v>123</v>
      </c>
      <c r="J337" s="118" t="s">
        <v>123</v>
      </c>
      <c r="K337" s="118" t="s">
        <v>123</v>
      </c>
      <c r="L337" s="118" t="s">
        <v>123</v>
      </c>
      <c r="M337" s="118" t="s">
        <v>123</v>
      </c>
      <c r="N337" s="118" t="s">
        <v>123</v>
      </c>
      <c r="O337" s="188">
        <f t="shared" si="11"/>
        <v>73500</v>
      </c>
    </row>
    <row r="338" spans="1:15" ht="38.25" x14ac:dyDescent="0.25">
      <c r="A338" s="606" t="s">
        <v>373</v>
      </c>
      <c r="B338" s="606" t="s">
        <v>462</v>
      </c>
      <c r="C338" s="606" t="s">
        <v>771</v>
      </c>
      <c r="D338" s="606" t="s">
        <v>355</v>
      </c>
      <c r="E338" s="606" t="s">
        <v>782</v>
      </c>
      <c r="F338" s="606" t="s">
        <v>789</v>
      </c>
      <c r="G338" s="606" t="s">
        <v>942</v>
      </c>
      <c r="H338" s="644">
        <v>92787.5</v>
      </c>
      <c r="I338" s="118" t="s">
        <v>123</v>
      </c>
      <c r="J338" s="118" t="s">
        <v>123</v>
      </c>
      <c r="K338" s="118" t="s">
        <v>123</v>
      </c>
      <c r="L338" s="118" t="s">
        <v>123</v>
      </c>
      <c r="M338" s="118" t="s">
        <v>123</v>
      </c>
      <c r="N338" s="118" t="s">
        <v>123</v>
      </c>
      <c r="O338" s="188">
        <f t="shared" si="11"/>
        <v>92787.5</v>
      </c>
    </row>
    <row r="339" spans="1:15" ht="25.5" x14ac:dyDescent="0.25">
      <c r="A339" s="606" t="s">
        <v>373</v>
      </c>
      <c r="B339" s="606" t="s">
        <v>462</v>
      </c>
      <c r="C339" s="606" t="s">
        <v>771</v>
      </c>
      <c r="D339" s="606" t="s">
        <v>355</v>
      </c>
      <c r="E339" s="606" t="s">
        <v>782</v>
      </c>
      <c r="F339" s="606" t="s">
        <v>790</v>
      </c>
      <c r="G339" s="606" t="s">
        <v>83</v>
      </c>
      <c r="H339" s="644">
        <v>151946.57999999999</v>
      </c>
      <c r="I339" s="118" t="s">
        <v>123</v>
      </c>
      <c r="J339" s="118" t="s">
        <v>123</v>
      </c>
      <c r="K339" s="118" t="s">
        <v>123</v>
      </c>
      <c r="L339" s="118" t="s">
        <v>123</v>
      </c>
      <c r="M339" s="118" t="s">
        <v>123</v>
      </c>
      <c r="N339" s="118" t="s">
        <v>123</v>
      </c>
      <c r="O339" s="188">
        <f t="shared" si="11"/>
        <v>151946.57999999999</v>
      </c>
    </row>
    <row r="340" spans="1:15" ht="51" x14ac:dyDescent="0.25">
      <c r="A340" s="606" t="s">
        <v>373</v>
      </c>
      <c r="B340" s="606" t="s">
        <v>462</v>
      </c>
      <c r="C340" s="606" t="s">
        <v>771</v>
      </c>
      <c r="D340" s="606" t="s">
        <v>355</v>
      </c>
      <c r="E340" s="606" t="s">
        <v>782</v>
      </c>
      <c r="F340" s="606" t="s">
        <v>791</v>
      </c>
      <c r="G340" s="606" t="s">
        <v>100</v>
      </c>
      <c r="H340" s="644">
        <v>22520.080000000002</v>
      </c>
      <c r="I340" s="118" t="s">
        <v>123</v>
      </c>
      <c r="J340" s="118" t="s">
        <v>123</v>
      </c>
      <c r="K340" s="118" t="s">
        <v>123</v>
      </c>
      <c r="L340" s="118" t="s">
        <v>123</v>
      </c>
      <c r="M340" s="118" t="s">
        <v>123</v>
      </c>
      <c r="N340" s="118" t="s">
        <v>123</v>
      </c>
      <c r="O340" s="188">
        <f t="shared" si="11"/>
        <v>22520.080000000002</v>
      </c>
    </row>
    <row r="341" spans="1:15" ht="25.5" x14ac:dyDescent="0.25">
      <c r="A341" s="606" t="s">
        <v>373</v>
      </c>
      <c r="B341" s="606" t="s">
        <v>462</v>
      </c>
      <c r="C341" s="606" t="s">
        <v>771</v>
      </c>
      <c r="D341" s="606" t="s">
        <v>355</v>
      </c>
      <c r="E341" s="606" t="s">
        <v>782</v>
      </c>
      <c r="F341" s="606" t="s">
        <v>792</v>
      </c>
      <c r="G341" s="606" t="s">
        <v>100</v>
      </c>
      <c r="H341" s="644">
        <v>20000</v>
      </c>
      <c r="I341" s="118" t="s">
        <v>123</v>
      </c>
      <c r="J341" s="118" t="s">
        <v>123</v>
      </c>
      <c r="K341" s="118" t="s">
        <v>123</v>
      </c>
      <c r="L341" s="118" t="s">
        <v>123</v>
      </c>
      <c r="M341" s="118" t="s">
        <v>123</v>
      </c>
      <c r="N341" s="118" t="s">
        <v>123</v>
      </c>
      <c r="O341" s="188">
        <f t="shared" si="11"/>
        <v>20000</v>
      </c>
    </row>
    <row r="342" spans="1:15" ht="38.25" x14ac:dyDescent="0.25">
      <c r="A342" s="606" t="s">
        <v>373</v>
      </c>
      <c r="B342" s="606" t="s">
        <v>462</v>
      </c>
      <c r="C342" s="606" t="s">
        <v>771</v>
      </c>
      <c r="D342" s="606" t="s">
        <v>355</v>
      </c>
      <c r="E342" s="606" t="s">
        <v>782</v>
      </c>
      <c r="F342" s="606" t="s">
        <v>793</v>
      </c>
      <c r="G342" s="606" t="s">
        <v>83</v>
      </c>
      <c r="H342" s="644">
        <v>19805.38</v>
      </c>
      <c r="I342" s="118" t="s">
        <v>123</v>
      </c>
      <c r="J342" s="118" t="s">
        <v>123</v>
      </c>
      <c r="K342" s="118" t="s">
        <v>123</v>
      </c>
      <c r="L342" s="118" t="s">
        <v>123</v>
      </c>
      <c r="M342" s="118" t="s">
        <v>123</v>
      </c>
      <c r="N342" s="118" t="s">
        <v>123</v>
      </c>
      <c r="O342" s="188">
        <f t="shared" si="11"/>
        <v>19805.38</v>
      </c>
    </row>
    <row r="343" spans="1:15" ht="38.25" x14ac:dyDescent="0.25">
      <c r="A343" s="606" t="s">
        <v>373</v>
      </c>
      <c r="B343" s="606" t="s">
        <v>462</v>
      </c>
      <c r="C343" s="606" t="s">
        <v>771</v>
      </c>
      <c r="D343" s="606" t="s">
        <v>355</v>
      </c>
      <c r="E343" s="606" t="s">
        <v>782</v>
      </c>
      <c r="F343" s="606" t="s">
        <v>794</v>
      </c>
      <c r="G343" s="606" t="s">
        <v>83</v>
      </c>
      <c r="H343" s="644">
        <v>550046.44999999995</v>
      </c>
      <c r="I343" s="118" t="s">
        <v>123</v>
      </c>
      <c r="J343" s="118" t="s">
        <v>123</v>
      </c>
      <c r="K343" s="118" t="s">
        <v>123</v>
      </c>
      <c r="L343" s="118" t="s">
        <v>123</v>
      </c>
      <c r="M343" s="118" t="s">
        <v>123</v>
      </c>
      <c r="N343" s="118" t="s">
        <v>123</v>
      </c>
      <c r="O343" s="188">
        <f t="shared" si="11"/>
        <v>550046.44999999995</v>
      </c>
    </row>
    <row r="344" spans="1:15" ht="38.25" x14ac:dyDescent="0.25">
      <c r="A344" s="606" t="s">
        <v>373</v>
      </c>
      <c r="B344" s="606" t="s">
        <v>462</v>
      </c>
      <c r="C344" s="606" t="s">
        <v>771</v>
      </c>
      <c r="D344" s="606" t="s">
        <v>355</v>
      </c>
      <c r="E344" s="606" t="s">
        <v>782</v>
      </c>
      <c r="F344" s="606" t="s">
        <v>795</v>
      </c>
      <c r="G344" s="606" t="s">
        <v>544</v>
      </c>
      <c r="H344" s="646">
        <v>59095</v>
      </c>
      <c r="I344" s="118" t="s">
        <v>123</v>
      </c>
      <c r="J344" s="645">
        <v>8783.7000000000007</v>
      </c>
      <c r="K344" s="118" t="s">
        <v>123</v>
      </c>
      <c r="L344" s="118" t="s">
        <v>123</v>
      </c>
      <c r="M344" s="118" t="s">
        <v>123</v>
      </c>
      <c r="N344" s="118" t="s">
        <v>123</v>
      </c>
      <c r="O344" s="188">
        <f t="shared" si="11"/>
        <v>67878.7</v>
      </c>
    </row>
    <row r="345" spans="1:15" ht="25.5" x14ac:dyDescent="0.25">
      <c r="A345" s="606" t="s">
        <v>373</v>
      </c>
      <c r="B345" s="606" t="s">
        <v>462</v>
      </c>
      <c r="C345" s="606" t="s">
        <v>771</v>
      </c>
      <c r="D345" s="606" t="s">
        <v>355</v>
      </c>
      <c r="E345" s="606" t="s">
        <v>782</v>
      </c>
      <c r="F345" s="606" t="s">
        <v>796</v>
      </c>
      <c r="G345" s="606" t="s">
        <v>797</v>
      </c>
      <c r="H345" s="647"/>
      <c r="I345" s="118" t="s">
        <v>123</v>
      </c>
      <c r="J345" s="118" t="s">
        <v>123</v>
      </c>
      <c r="K345" s="118" t="s">
        <v>123</v>
      </c>
      <c r="L345" s="118" t="s">
        <v>123</v>
      </c>
      <c r="M345" s="118" t="s">
        <v>123</v>
      </c>
      <c r="N345" s="118" t="s">
        <v>123</v>
      </c>
      <c r="O345" s="188">
        <f t="shared" si="11"/>
        <v>0</v>
      </c>
    </row>
    <row r="346" spans="1:15" ht="38.25" x14ac:dyDescent="0.25">
      <c r="A346" s="60" t="s">
        <v>102</v>
      </c>
      <c r="B346" s="278" t="s">
        <v>323</v>
      </c>
      <c r="C346" s="101" t="s">
        <v>119</v>
      </c>
      <c r="D346" s="101" t="s">
        <v>358</v>
      </c>
      <c r="E346" s="101" t="s">
        <v>359</v>
      </c>
      <c r="F346" s="101" t="s">
        <v>328</v>
      </c>
      <c r="G346" s="101" t="s">
        <v>83</v>
      </c>
      <c r="H346" s="63">
        <v>3000</v>
      </c>
      <c r="I346" s="53" t="s">
        <v>123</v>
      </c>
      <c r="J346" s="53" t="s">
        <v>123</v>
      </c>
      <c r="K346" s="53" t="s">
        <v>123</v>
      </c>
      <c r="L346" s="53" t="s">
        <v>123</v>
      </c>
      <c r="M346" s="53" t="s">
        <v>123</v>
      </c>
      <c r="N346" s="53" t="s">
        <v>123</v>
      </c>
      <c r="O346" s="188">
        <f t="shared" si="11"/>
        <v>3000</v>
      </c>
    </row>
    <row r="347" spans="1:15" ht="38.25" x14ac:dyDescent="0.25">
      <c r="A347" s="60" t="s">
        <v>102</v>
      </c>
      <c r="B347" s="278" t="s">
        <v>323</v>
      </c>
      <c r="C347" s="101" t="s">
        <v>119</v>
      </c>
      <c r="D347" s="101" t="s">
        <v>358</v>
      </c>
      <c r="E347" s="101" t="s">
        <v>359</v>
      </c>
      <c r="F347" s="101" t="s">
        <v>360</v>
      </c>
      <c r="G347" s="101" t="s">
        <v>83</v>
      </c>
      <c r="H347" s="63">
        <v>100000</v>
      </c>
      <c r="I347" s="53" t="s">
        <v>123</v>
      </c>
      <c r="J347" s="53" t="s">
        <v>123</v>
      </c>
      <c r="K347" s="53" t="s">
        <v>123</v>
      </c>
      <c r="L347" s="53" t="s">
        <v>123</v>
      </c>
      <c r="M347" s="53" t="s">
        <v>123</v>
      </c>
      <c r="N347" s="53" t="s">
        <v>123</v>
      </c>
      <c r="O347" s="188">
        <f t="shared" si="11"/>
        <v>100000</v>
      </c>
    </row>
    <row r="348" spans="1:15" ht="38.25" x14ac:dyDescent="0.25">
      <c r="A348" s="60" t="s">
        <v>102</v>
      </c>
      <c r="B348" s="278" t="s">
        <v>323</v>
      </c>
      <c r="C348" s="101" t="s">
        <v>119</v>
      </c>
      <c r="D348" s="101" t="s">
        <v>358</v>
      </c>
      <c r="E348" s="101" t="s">
        <v>359</v>
      </c>
      <c r="F348" s="101" t="s">
        <v>330</v>
      </c>
      <c r="G348" s="101" t="s">
        <v>83</v>
      </c>
      <c r="H348" s="63">
        <v>45000</v>
      </c>
      <c r="I348" s="53" t="s">
        <v>123</v>
      </c>
      <c r="J348" s="53" t="s">
        <v>123</v>
      </c>
      <c r="K348" s="53" t="s">
        <v>123</v>
      </c>
      <c r="L348" s="53" t="s">
        <v>123</v>
      </c>
      <c r="M348" s="53" t="s">
        <v>123</v>
      </c>
      <c r="N348" s="53" t="s">
        <v>123</v>
      </c>
      <c r="O348" s="188">
        <f t="shared" si="11"/>
        <v>45000</v>
      </c>
    </row>
    <row r="349" spans="1:15" ht="38.25" x14ac:dyDescent="0.25">
      <c r="A349" s="60" t="s">
        <v>102</v>
      </c>
      <c r="B349" s="278" t="s">
        <v>323</v>
      </c>
      <c r="C349" s="101" t="s">
        <v>119</v>
      </c>
      <c r="D349" s="101" t="s">
        <v>358</v>
      </c>
      <c r="E349" s="101" t="s">
        <v>359</v>
      </c>
      <c r="F349" s="101" t="s">
        <v>331</v>
      </c>
      <c r="G349" s="101" t="s">
        <v>83</v>
      </c>
      <c r="H349" s="63">
        <v>80000</v>
      </c>
      <c r="I349" s="53" t="s">
        <v>123</v>
      </c>
      <c r="J349" s="53" t="s">
        <v>123</v>
      </c>
      <c r="K349" s="53" t="s">
        <v>123</v>
      </c>
      <c r="L349" s="53" t="s">
        <v>123</v>
      </c>
      <c r="M349" s="53" t="s">
        <v>123</v>
      </c>
      <c r="N349" s="53" t="s">
        <v>123</v>
      </c>
      <c r="O349" s="188">
        <f t="shared" si="11"/>
        <v>80000</v>
      </c>
    </row>
    <row r="350" spans="1:15" ht="38.25" x14ac:dyDescent="0.25">
      <c r="A350" s="60" t="s">
        <v>102</v>
      </c>
      <c r="B350" s="278" t="s">
        <v>323</v>
      </c>
      <c r="C350" s="101" t="s">
        <v>119</v>
      </c>
      <c r="D350" s="101" t="s">
        <v>358</v>
      </c>
      <c r="E350" s="101" t="s">
        <v>359</v>
      </c>
      <c r="F350" s="101" t="s">
        <v>361</v>
      </c>
      <c r="G350" s="101" t="s">
        <v>83</v>
      </c>
      <c r="H350" s="63">
        <v>100000</v>
      </c>
      <c r="I350" s="53" t="s">
        <v>123</v>
      </c>
      <c r="J350" s="53" t="s">
        <v>123</v>
      </c>
      <c r="K350" s="53" t="s">
        <v>123</v>
      </c>
      <c r="L350" s="53" t="s">
        <v>123</v>
      </c>
      <c r="M350" s="53" t="s">
        <v>123</v>
      </c>
      <c r="N350" s="53" t="s">
        <v>123</v>
      </c>
      <c r="O350" s="188">
        <f t="shared" si="11"/>
        <v>100000</v>
      </c>
    </row>
    <row r="351" spans="1:15" ht="38.25" x14ac:dyDescent="0.25">
      <c r="A351" s="60" t="s">
        <v>102</v>
      </c>
      <c r="B351" s="278" t="s">
        <v>323</v>
      </c>
      <c r="C351" s="101" t="s">
        <v>119</v>
      </c>
      <c r="D351" s="101" t="s">
        <v>358</v>
      </c>
      <c r="E351" s="101" t="s">
        <v>359</v>
      </c>
      <c r="F351" s="101" t="s">
        <v>362</v>
      </c>
      <c r="G351" s="101" t="s">
        <v>83</v>
      </c>
      <c r="H351" s="63">
        <v>284000</v>
      </c>
      <c r="I351" s="53" t="s">
        <v>123</v>
      </c>
      <c r="J351" s="53" t="s">
        <v>123</v>
      </c>
      <c r="K351" s="53" t="s">
        <v>123</v>
      </c>
      <c r="L351" s="53" t="s">
        <v>123</v>
      </c>
      <c r="M351" s="53" t="s">
        <v>123</v>
      </c>
      <c r="N351" s="53" t="s">
        <v>123</v>
      </c>
      <c r="O351" s="188">
        <f t="shared" si="11"/>
        <v>284000</v>
      </c>
    </row>
    <row r="352" spans="1:15" ht="38.25" x14ac:dyDescent="0.25">
      <c r="A352" s="60" t="s">
        <v>102</v>
      </c>
      <c r="B352" s="278" t="s">
        <v>323</v>
      </c>
      <c r="C352" s="101" t="s">
        <v>119</v>
      </c>
      <c r="D352" s="101" t="s">
        <v>358</v>
      </c>
      <c r="E352" s="101" t="s">
        <v>359</v>
      </c>
      <c r="F352" s="101" t="s">
        <v>363</v>
      </c>
      <c r="G352" s="101" t="s">
        <v>83</v>
      </c>
      <c r="H352" s="63">
        <v>10000</v>
      </c>
      <c r="I352" s="53" t="s">
        <v>123</v>
      </c>
      <c r="J352" s="53" t="s">
        <v>123</v>
      </c>
      <c r="K352" s="53" t="s">
        <v>123</v>
      </c>
      <c r="L352" s="53" t="s">
        <v>123</v>
      </c>
      <c r="M352" s="53" t="s">
        <v>123</v>
      </c>
      <c r="N352" s="53" t="s">
        <v>123</v>
      </c>
      <c r="O352" s="188">
        <f t="shared" si="11"/>
        <v>10000</v>
      </c>
    </row>
    <row r="353" spans="1:15" ht="38.25" x14ac:dyDescent="0.25">
      <c r="A353" s="60" t="s">
        <v>102</v>
      </c>
      <c r="B353" s="278" t="s">
        <v>323</v>
      </c>
      <c r="C353" s="101" t="s">
        <v>119</v>
      </c>
      <c r="D353" s="101" t="s">
        <v>358</v>
      </c>
      <c r="E353" s="101" t="s">
        <v>359</v>
      </c>
      <c r="F353" s="101" t="s">
        <v>340</v>
      </c>
      <c r="G353" s="101" t="s">
        <v>83</v>
      </c>
      <c r="H353" s="63">
        <v>25000</v>
      </c>
      <c r="I353" s="53" t="s">
        <v>123</v>
      </c>
      <c r="J353" s="53" t="s">
        <v>123</v>
      </c>
      <c r="K353" s="53" t="s">
        <v>123</v>
      </c>
      <c r="L353" s="53" t="s">
        <v>123</v>
      </c>
      <c r="M353" s="53" t="s">
        <v>123</v>
      </c>
      <c r="N353" s="53" t="s">
        <v>123</v>
      </c>
      <c r="O353" s="188">
        <f t="shared" si="11"/>
        <v>25000</v>
      </c>
    </row>
    <row r="354" spans="1:15" ht="38.25" x14ac:dyDescent="0.25">
      <c r="A354" s="60" t="s">
        <v>102</v>
      </c>
      <c r="B354" s="278" t="s">
        <v>323</v>
      </c>
      <c r="C354" s="101" t="s">
        <v>119</v>
      </c>
      <c r="D354" s="101" t="s">
        <v>358</v>
      </c>
      <c r="E354" s="101" t="s">
        <v>359</v>
      </c>
      <c r="F354" s="101" t="s">
        <v>341</v>
      </c>
      <c r="G354" s="101" t="s">
        <v>83</v>
      </c>
      <c r="H354" s="63">
        <v>150000</v>
      </c>
      <c r="I354" s="53" t="s">
        <v>123</v>
      </c>
      <c r="J354" s="53" t="s">
        <v>123</v>
      </c>
      <c r="K354" s="53" t="s">
        <v>123</v>
      </c>
      <c r="L354" s="53" t="s">
        <v>123</v>
      </c>
      <c r="M354" s="53" t="s">
        <v>123</v>
      </c>
      <c r="N354" s="53" t="s">
        <v>123</v>
      </c>
      <c r="O354" s="188">
        <f t="shared" si="11"/>
        <v>150000</v>
      </c>
    </row>
    <row r="355" spans="1:15" ht="38.25" x14ac:dyDescent="0.25">
      <c r="A355" s="60" t="s">
        <v>102</v>
      </c>
      <c r="B355" s="278" t="s">
        <v>323</v>
      </c>
      <c r="C355" s="101" t="s">
        <v>119</v>
      </c>
      <c r="D355" s="101" t="s">
        <v>358</v>
      </c>
      <c r="E355" s="101" t="s">
        <v>359</v>
      </c>
      <c r="F355" s="101" t="s">
        <v>364</v>
      </c>
      <c r="G355" s="101" t="s">
        <v>365</v>
      </c>
      <c r="H355" s="63">
        <v>100000</v>
      </c>
      <c r="I355" s="53" t="s">
        <v>123</v>
      </c>
      <c r="J355" s="53" t="s">
        <v>123</v>
      </c>
      <c r="K355" s="53" t="s">
        <v>123</v>
      </c>
      <c r="L355" s="53" t="s">
        <v>123</v>
      </c>
      <c r="M355" s="53" t="s">
        <v>123</v>
      </c>
      <c r="N355" s="53" t="s">
        <v>123</v>
      </c>
      <c r="O355" s="188">
        <f t="shared" si="11"/>
        <v>100000</v>
      </c>
    </row>
    <row r="356" spans="1:15" ht="38.25" x14ac:dyDescent="0.25">
      <c r="A356" s="60" t="s">
        <v>102</v>
      </c>
      <c r="B356" s="278" t="s">
        <v>323</v>
      </c>
      <c r="C356" s="101" t="s">
        <v>119</v>
      </c>
      <c r="D356" s="101" t="s">
        <v>358</v>
      </c>
      <c r="E356" s="101" t="s">
        <v>366</v>
      </c>
      <c r="F356" s="101" t="s">
        <v>332</v>
      </c>
      <c r="G356" s="101" t="s">
        <v>83</v>
      </c>
      <c r="H356" s="63">
        <v>26000</v>
      </c>
      <c r="I356" s="53" t="s">
        <v>123</v>
      </c>
      <c r="J356" s="53" t="s">
        <v>123</v>
      </c>
      <c r="K356" s="53" t="s">
        <v>123</v>
      </c>
      <c r="L356" s="53" t="s">
        <v>123</v>
      </c>
      <c r="M356" s="53" t="s">
        <v>123</v>
      </c>
      <c r="N356" s="53" t="s">
        <v>123</v>
      </c>
      <c r="O356" s="188">
        <f t="shared" si="11"/>
        <v>26000</v>
      </c>
    </row>
    <row r="357" spans="1:15" ht="38.25" x14ac:dyDescent="0.25">
      <c r="A357" s="60" t="s">
        <v>102</v>
      </c>
      <c r="B357" s="278" t="s">
        <v>323</v>
      </c>
      <c r="C357" s="101" t="s">
        <v>119</v>
      </c>
      <c r="D357" s="101" t="s">
        <v>358</v>
      </c>
      <c r="E357" s="101" t="s">
        <v>366</v>
      </c>
      <c r="F357" s="101" t="s">
        <v>367</v>
      </c>
      <c r="G357" s="101" t="s">
        <v>83</v>
      </c>
      <c r="H357" s="63">
        <v>15000</v>
      </c>
      <c r="I357" s="53" t="s">
        <v>123</v>
      </c>
      <c r="J357" s="53" t="s">
        <v>123</v>
      </c>
      <c r="K357" s="53" t="s">
        <v>123</v>
      </c>
      <c r="L357" s="53" t="s">
        <v>123</v>
      </c>
      <c r="M357" s="53" t="s">
        <v>123</v>
      </c>
      <c r="N357" s="53" t="s">
        <v>123</v>
      </c>
      <c r="O357" s="188">
        <f t="shared" si="11"/>
        <v>15000</v>
      </c>
    </row>
    <row r="358" spans="1:15" ht="38.25" x14ac:dyDescent="0.25">
      <c r="A358" s="60" t="s">
        <v>102</v>
      </c>
      <c r="B358" s="278" t="s">
        <v>323</v>
      </c>
      <c r="C358" s="101" t="s">
        <v>119</v>
      </c>
      <c r="D358" s="101" t="s">
        <v>358</v>
      </c>
      <c r="E358" s="101" t="s">
        <v>366</v>
      </c>
      <c r="F358" s="101" t="s">
        <v>334</v>
      </c>
      <c r="G358" s="101" t="s">
        <v>83</v>
      </c>
      <c r="H358" s="63">
        <v>25000</v>
      </c>
      <c r="I358" s="53" t="s">
        <v>123</v>
      </c>
      <c r="J358" s="53" t="s">
        <v>123</v>
      </c>
      <c r="K358" s="53" t="s">
        <v>123</v>
      </c>
      <c r="L358" s="53" t="s">
        <v>123</v>
      </c>
      <c r="M358" s="53" t="s">
        <v>123</v>
      </c>
      <c r="N358" s="53" t="s">
        <v>123</v>
      </c>
      <c r="O358" s="188">
        <f t="shared" si="11"/>
        <v>25000</v>
      </c>
    </row>
    <row r="359" spans="1:15" ht="38.25" x14ac:dyDescent="0.25">
      <c r="A359" s="60" t="s">
        <v>102</v>
      </c>
      <c r="B359" s="278" t="s">
        <v>323</v>
      </c>
      <c r="C359" s="101" t="s">
        <v>119</v>
      </c>
      <c r="D359" s="101" t="s">
        <v>358</v>
      </c>
      <c r="E359" s="101" t="s">
        <v>366</v>
      </c>
      <c r="F359" s="101" t="s">
        <v>368</v>
      </c>
      <c r="G359" s="101" t="s">
        <v>83</v>
      </c>
      <c r="H359" s="63">
        <v>50000</v>
      </c>
      <c r="I359" s="53" t="s">
        <v>123</v>
      </c>
      <c r="J359" s="53" t="s">
        <v>123</v>
      </c>
      <c r="K359" s="53" t="s">
        <v>123</v>
      </c>
      <c r="L359" s="53" t="s">
        <v>123</v>
      </c>
      <c r="M359" s="53" t="s">
        <v>123</v>
      </c>
      <c r="N359" s="53" t="s">
        <v>123</v>
      </c>
      <c r="O359" s="188">
        <f t="shared" si="11"/>
        <v>50000</v>
      </c>
    </row>
    <row r="360" spans="1:15" ht="38.25" x14ac:dyDescent="0.25">
      <c r="A360" s="60" t="s">
        <v>102</v>
      </c>
      <c r="B360" s="355" t="s">
        <v>323</v>
      </c>
      <c r="C360" s="101" t="s">
        <v>119</v>
      </c>
      <c r="D360" s="101" t="s">
        <v>358</v>
      </c>
      <c r="E360" s="101" t="s">
        <v>359</v>
      </c>
      <c r="F360" s="101" t="s">
        <v>369</v>
      </c>
      <c r="G360" s="101" t="s">
        <v>370</v>
      </c>
      <c r="H360" s="356">
        <v>43000</v>
      </c>
      <c r="I360" s="53" t="s">
        <v>123</v>
      </c>
      <c r="J360" s="53" t="s">
        <v>123</v>
      </c>
      <c r="K360" s="53" t="s">
        <v>123</v>
      </c>
      <c r="L360" s="53" t="s">
        <v>123</v>
      </c>
      <c r="M360" s="53" t="s">
        <v>123</v>
      </c>
      <c r="N360" s="53" t="s">
        <v>123</v>
      </c>
      <c r="O360" s="188">
        <f t="shared" si="11"/>
        <v>43000</v>
      </c>
    </row>
    <row r="361" spans="1:15" ht="25.5" x14ac:dyDescent="0.25">
      <c r="A361" s="521" t="s">
        <v>102</v>
      </c>
      <c r="B361" s="615" t="s">
        <v>463</v>
      </c>
      <c r="C361" s="614" t="s">
        <v>484</v>
      </c>
      <c r="D361" s="614" t="s">
        <v>478</v>
      </c>
      <c r="E361" s="614" t="s">
        <v>485</v>
      </c>
      <c r="F361" s="614" t="s">
        <v>890</v>
      </c>
      <c r="G361" s="614" t="s">
        <v>100</v>
      </c>
      <c r="H361" s="616">
        <v>573229.06000000006</v>
      </c>
      <c r="I361" s="118" t="s">
        <v>123</v>
      </c>
      <c r="J361" s="118" t="s">
        <v>123</v>
      </c>
      <c r="K361" s="118" t="s">
        <v>123</v>
      </c>
      <c r="L361" s="118" t="s">
        <v>123</v>
      </c>
      <c r="M361" s="118" t="s">
        <v>123</v>
      </c>
      <c r="N361" s="118" t="s">
        <v>123</v>
      </c>
      <c r="O361" s="188">
        <f>SUM(H361:N361)</f>
        <v>573229.06000000006</v>
      </c>
    </row>
    <row r="362" spans="1:15" ht="25.5" x14ac:dyDescent="0.25">
      <c r="A362" s="521" t="s">
        <v>102</v>
      </c>
      <c r="B362" s="618" t="s">
        <v>463</v>
      </c>
      <c r="C362" s="614" t="s">
        <v>484</v>
      </c>
      <c r="D362" s="614" t="s">
        <v>478</v>
      </c>
      <c r="E362" s="614" t="s">
        <v>485</v>
      </c>
      <c r="F362" s="614" t="s">
        <v>891</v>
      </c>
      <c r="G362" s="614" t="s">
        <v>797</v>
      </c>
      <c r="H362" s="616">
        <v>40947</v>
      </c>
      <c r="I362" s="118" t="s">
        <v>123</v>
      </c>
      <c r="J362" s="118" t="s">
        <v>123</v>
      </c>
      <c r="K362" s="118" t="s">
        <v>123</v>
      </c>
      <c r="L362" s="118" t="s">
        <v>123</v>
      </c>
      <c r="M362" s="118" t="s">
        <v>123</v>
      </c>
      <c r="N362" s="118" t="s">
        <v>123</v>
      </c>
      <c r="O362" s="188">
        <f>SUM(H362:N362)</f>
        <v>40947</v>
      </c>
    </row>
    <row r="363" spans="1:15" ht="38.25" x14ac:dyDescent="0.25">
      <c r="A363" s="521" t="s">
        <v>102</v>
      </c>
      <c r="B363" s="615" t="s">
        <v>887</v>
      </c>
      <c r="C363" s="614" t="s">
        <v>119</v>
      </c>
      <c r="D363" s="614" t="s">
        <v>351</v>
      </c>
      <c r="E363" s="614" t="s">
        <v>325</v>
      </c>
      <c r="F363" s="614" t="s">
        <v>888</v>
      </c>
      <c r="G363" s="614" t="s">
        <v>100</v>
      </c>
      <c r="H363" s="616">
        <v>10000</v>
      </c>
      <c r="I363" s="118" t="s">
        <v>123</v>
      </c>
      <c r="J363" s="118" t="s">
        <v>123</v>
      </c>
      <c r="K363" s="118" t="s">
        <v>123</v>
      </c>
      <c r="L363" s="118" t="s">
        <v>123</v>
      </c>
      <c r="M363" s="118" t="s">
        <v>123</v>
      </c>
      <c r="N363" s="118" t="s">
        <v>123</v>
      </c>
      <c r="O363" s="188">
        <f>SUM(H363:N363)</f>
        <v>10000</v>
      </c>
    </row>
    <row r="364" spans="1:15" ht="38.25" x14ac:dyDescent="0.25">
      <c r="A364" s="521" t="s">
        <v>102</v>
      </c>
      <c r="B364" s="615" t="s">
        <v>887</v>
      </c>
      <c r="C364" s="614" t="s">
        <v>119</v>
      </c>
      <c r="D364" s="614" t="s">
        <v>351</v>
      </c>
      <c r="E364" s="614" t="s">
        <v>325</v>
      </c>
      <c r="F364" s="614" t="s">
        <v>889</v>
      </c>
      <c r="G364" s="614" t="s">
        <v>100</v>
      </c>
      <c r="H364" s="616">
        <v>10000</v>
      </c>
      <c r="I364" s="118" t="s">
        <v>123</v>
      </c>
      <c r="J364" s="118" t="s">
        <v>123</v>
      </c>
      <c r="K364" s="118" t="s">
        <v>123</v>
      </c>
      <c r="L364" s="118" t="s">
        <v>123</v>
      </c>
      <c r="M364" s="118" t="s">
        <v>123</v>
      </c>
      <c r="N364" s="118" t="s">
        <v>123</v>
      </c>
      <c r="O364" s="188">
        <f>SUM(H364:N364)</f>
        <v>10000</v>
      </c>
    </row>
    <row r="365" spans="1:15" ht="25.5" x14ac:dyDescent="0.25">
      <c r="A365" s="521" t="s">
        <v>102</v>
      </c>
      <c r="B365" s="617" t="s">
        <v>464</v>
      </c>
      <c r="C365" s="614" t="s">
        <v>484</v>
      </c>
      <c r="D365" s="614" t="s">
        <v>478</v>
      </c>
      <c r="E365" s="614" t="s">
        <v>327</v>
      </c>
      <c r="F365" s="614" t="s">
        <v>854</v>
      </c>
      <c r="G365" s="614" t="s">
        <v>100</v>
      </c>
      <c r="H365" s="616">
        <v>487000</v>
      </c>
      <c r="I365" s="118" t="s">
        <v>123</v>
      </c>
      <c r="J365" s="118" t="s">
        <v>123</v>
      </c>
      <c r="K365" s="118" t="s">
        <v>123</v>
      </c>
      <c r="L365" s="118" t="s">
        <v>123</v>
      </c>
      <c r="M365" s="118" t="s">
        <v>123</v>
      </c>
      <c r="N365" s="118" t="s">
        <v>123</v>
      </c>
      <c r="O365" s="188">
        <f>SUM(H365:N365)</f>
        <v>487000</v>
      </c>
    </row>
    <row r="366" spans="1:15" ht="63.75" x14ac:dyDescent="0.25">
      <c r="A366" s="393" t="s">
        <v>489</v>
      </c>
      <c r="B366" s="394" t="s">
        <v>529</v>
      </c>
      <c r="C366" s="263" t="s">
        <v>530</v>
      </c>
      <c r="D366" s="58" t="s">
        <v>543</v>
      </c>
      <c r="E366" s="104" t="s">
        <v>504</v>
      </c>
      <c r="F366" s="285" t="s">
        <v>531</v>
      </c>
      <c r="G366" s="397" t="s">
        <v>532</v>
      </c>
      <c r="H366" s="395">
        <v>40000</v>
      </c>
      <c r="I366" s="118" t="s">
        <v>123</v>
      </c>
      <c r="J366" s="118" t="s">
        <v>123</v>
      </c>
      <c r="K366" s="118" t="s">
        <v>123</v>
      </c>
      <c r="L366" s="118" t="s">
        <v>123</v>
      </c>
      <c r="M366" s="118" t="s">
        <v>123</v>
      </c>
      <c r="N366" s="118" t="s">
        <v>123</v>
      </c>
      <c r="O366" s="188">
        <f t="shared" ref="O366:O399" si="12">SUM(H366:N366)</f>
        <v>40000</v>
      </c>
    </row>
    <row r="367" spans="1:15" ht="63.75" x14ac:dyDescent="0.25">
      <c r="A367" s="393" t="s">
        <v>489</v>
      </c>
      <c r="B367" s="405" t="s">
        <v>529</v>
      </c>
      <c r="C367" s="263" t="s">
        <v>530</v>
      </c>
      <c r="D367" s="58" t="s">
        <v>543</v>
      </c>
      <c r="E367" s="104" t="s">
        <v>504</v>
      </c>
      <c r="F367" s="285" t="s">
        <v>533</v>
      </c>
      <c r="G367" s="397" t="s">
        <v>510</v>
      </c>
      <c r="H367" s="400">
        <v>7500</v>
      </c>
      <c r="I367" s="118" t="s">
        <v>123</v>
      </c>
      <c r="J367" s="118" t="s">
        <v>123</v>
      </c>
      <c r="K367" s="118" t="s">
        <v>123</v>
      </c>
      <c r="L367" s="118" t="s">
        <v>123</v>
      </c>
      <c r="M367" s="118" t="s">
        <v>123</v>
      </c>
      <c r="N367" s="118" t="s">
        <v>123</v>
      </c>
      <c r="O367" s="188">
        <f t="shared" si="12"/>
        <v>7500</v>
      </c>
    </row>
    <row r="368" spans="1:15" ht="63.75" x14ac:dyDescent="0.25">
      <c r="A368" s="393" t="s">
        <v>489</v>
      </c>
      <c r="B368" s="405" t="s">
        <v>529</v>
      </c>
      <c r="C368" s="263" t="s">
        <v>530</v>
      </c>
      <c r="D368" s="58" t="s">
        <v>543</v>
      </c>
      <c r="E368" s="104" t="s">
        <v>504</v>
      </c>
      <c r="F368" s="398" t="s">
        <v>534</v>
      </c>
      <c r="G368" s="397" t="s">
        <v>544</v>
      </c>
      <c r="H368" s="400">
        <v>80000</v>
      </c>
      <c r="I368" s="118" t="s">
        <v>123</v>
      </c>
      <c r="J368" s="118" t="s">
        <v>123</v>
      </c>
      <c r="K368" s="118" t="s">
        <v>123</v>
      </c>
      <c r="L368" s="118" t="s">
        <v>123</v>
      </c>
      <c r="M368" s="118" t="s">
        <v>123</v>
      </c>
      <c r="N368" s="118" t="s">
        <v>123</v>
      </c>
      <c r="O368" s="188">
        <f t="shared" si="12"/>
        <v>80000</v>
      </c>
    </row>
    <row r="369" spans="1:15" ht="63.75" x14ac:dyDescent="0.25">
      <c r="A369" s="393" t="s">
        <v>489</v>
      </c>
      <c r="B369" s="405" t="s">
        <v>529</v>
      </c>
      <c r="C369" s="263" t="s">
        <v>530</v>
      </c>
      <c r="D369" s="58" t="s">
        <v>543</v>
      </c>
      <c r="E369" s="104" t="s">
        <v>504</v>
      </c>
      <c r="F369" s="398" t="s">
        <v>535</v>
      </c>
      <c r="G369" s="397" t="s">
        <v>519</v>
      </c>
      <c r="H369" s="400">
        <v>140000</v>
      </c>
      <c r="I369" s="118" t="s">
        <v>123</v>
      </c>
      <c r="J369" s="118" t="s">
        <v>123</v>
      </c>
      <c r="K369" s="118" t="s">
        <v>123</v>
      </c>
      <c r="L369" s="118" t="s">
        <v>123</v>
      </c>
      <c r="M369" s="118" t="s">
        <v>123</v>
      </c>
      <c r="N369" s="118" t="s">
        <v>123</v>
      </c>
      <c r="O369" s="188">
        <f t="shared" si="12"/>
        <v>140000</v>
      </c>
    </row>
    <row r="370" spans="1:15" ht="63.75" x14ac:dyDescent="0.25">
      <c r="A370" s="393" t="s">
        <v>489</v>
      </c>
      <c r="B370" s="405" t="s">
        <v>529</v>
      </c>
      <c r="C370" s="396" t="s">
        <v>530</v>
      </c>
      <c r="D370" s="58" t="s">
        <v>543</v>
      </c>
      <c r="E370" s="104" t="s">
        <v>504</v>
      </c>
      <c r="F370" s="398" t="s">
        <v>536</v>
      </c>
      <c r="G370" s="397" t="s">
        <v>519</v>
      </c>
      <c r="H370" s="400">
        <v>50000</v>
      </c>
      <c r="I370" s="118" t="s">
        <v>123</v>
      </c>
      <c r="J370" s="118" t="s">
        <v>123</v>
      </c>
      <c r="K370" s="118" t="s">
        <v>123</v>
      </c>
      <c r="L370" s="118" t="s">
        <v>123</v>
      </c>
      <c r="M370" s="118" t="s">
        <v>123</v>
      </c>
      <c r="N370" s="118" t="s">
        <v>123</v>
      </c>
      <c r="O370" s="188">
        <f t="shared" si="12"/>
        <v>50000</v>
      </c>
    </row>
    <row r="371" spans="1:15" ht="63.75" x14ac:dyDescent="0.25">
      <c r="A371" s="393" t="s">
        <v>489</v>
      </c>
      <c r="B371" s="405" t="s">
        <v>529</v>
      </c>
      <c r="C371" s="263" t="s">
        <v>530</v>
      </c>
      <c r="D371" s="58" t="s">
        <v>543</v>
      </c>
      <c r="E371" s="104" t="s">
        <v>504</v>
      </c>
      <c r="F371" s="398" t="s">
        <v>537</v>
      </c>
      <c r="G371" s="397" t="s">
        <v>512</v>
      </c>
      <c r="H371" s="400">
        <v>251988</v>
      </c>
      <c r="I371" s="118" t="s">
        <v>123</v>
      </c>
      <c r="J371" s="118" t="s">
        <v>123</v>
      </c>
      <c r="K371" s="118" t="s">
        <v>123</v>
      </c>
      <c r="L371" s="118" t="s">
        <v>123</v>
      </c>
      <c r="M371" s="118" t="s">
        <v>123</v>
      </c>
      <c r="N371" s="118" t="s">
        <v>123</v>
      </c>
      <c r="O371" s="188">
        <f t="shared" si="12"/>
        <v>251988</v>
      </c>
    </row>
    <row r="372" spans="1:15" ht="63.75" x14ac:dyDescent="0.25">
      <c r="A372" s="393" t="s">
        <v>489</v>
      </c>
      <c r="B372" s="405" t="s">
        <v>529</v>
      </c>
      <c r="C372" s="263" t="s">
        <v>530</v>
      </c>
      <c r="D372" s="58" t="s">
        <v>543</v>
      </c>
      <c r="E372" s="104" t="s">
        <v>504</v>
      </c>
      <c r="F372" s="399" t="s">
        <v>538</v>
      </c>
      <c r="G372" s="397" t="s">
        <v>516</v>
      </c>
      <c r="H372" s="401">
        <v>1000</v>
      </c>
      <c r="I372" s="118" t="s">
        <v>123</v>
      </c>
      <c r="J372" s="118" t="s">
        <v>123</v>
      </c>
      <c r="K372" s="118" t="s">
        <v>123</v>
      </c>
      <c r="L372" s="118" t="s">
        <v>123</v>
      </c>
      <c r="M372" s="118" t="s">
        <v>123</v>
      </c>
      <c r="N372" s="118" t="s">
        <v>123</v>
      </c>
      <c r="O372" s="188">
        <f t="shared" si="12"/>
        <v>1000</v>
      </c>
    </row>
    <row r="373" spans="1:15" ht="63.75" x14ac:dyDescent="0.25">
      <c r="A373" s="393" t="s">
        <v>489</v>
      </c>
      <c r="B373" s="405" t="s">
        <v>529</v>
      </c>
      <c r="C373" s="263" t="s">
        <v>530</v>
      </c>
      <c r="D373" s="58" t="s">
        <v>543</v>
      </c>
      <c r="E373" s="104" t="s">
        <v>504</v>
      </c>
      <c r="F373" s="321" t="s">
        <v>539</v>
      </c>
      <c r="G373" s="397" t="s">
        <v>516</v>
      </c>
      <c r="H373" s="402">
        <v>180000</v>
      </c>
      <c r="I373" s="118" t="s">
        <v>123</v>
      </c>
      <c r="J373" s="118" t="s">
        <v>123</v>
      </c>
      <c r="K373" s="118" t="s">
        <v>123</v>
      </c>
      <c r="L373" s="118" t="s">
        <v>123</v>
      </c>
      <c r="M373" s="118" t="s">
        <v>123</v>
      </c>
      <c r="N373" s="118" t="s">
        <v>123</v>
      </c>
      <c r="O373" s="188">
        <f t="shared" si="12"/>
        <v>180000</v>
      </c>
    </row>
    <row r="374" spans="1:15" ht="63.75" x14ac:dyDescent="0.25">
      <c r="A374" s="393" t="s">
        <v>489</v>
      </c>
      <c r="B374" s="405" t="s">
        <v>529</v>
      </c>
      <c r="C374" s="263" t="s">
        <v>530</v>
      </c>
      <c r="D374" s="58" t="s">
        <v>543</v>
      </c>
      <c r="E374" s="104" t="s">
        <v>504</v>
      </c>
      <c r="F374" s="321" t="s">
        <v>540</v>
      </c>
      <c r="G374" s="397" t="s">
        <v>516</v>
      </c>
      <c r="H374" s="403">
        <v>5000</v>
      </c>
      <c r="I374" s="118" t="s">
        <v>123</v>
      </c>
      <c r="J374" s="118" t="s">
        <v>123</v>
      </c>
      <c r="K374" s="118" t="s">
        <v>123</v>
      </c>
      <c r="L374" s="118" t="s">
        <v>123</v>
      </c>
      <c r="M374" s="118" t="s">
        <v>123</v>
      </c>
      <c r="N374" s="118" t="s">
        <v>123</v>
      </c>
      <c r="O374" s="188">
        <f t="shared" si="12"/>
        <v>5000</v>
      </c>
    </row>
    <row r="375" spans="1:15" ht="63.75" x14ac:dyDescent="0.25">
      <c r="A375" s="393" t="s">
        <v>489</v>
      </c>
      <c r="B375" s="405" t="s">
        <v>529</v>
      </c>
      <c r="C375" s="263" t="s">
        <v>530</v>
      </c>
      <c r="D375" s="58" t="s">
        <v>543</v>
      </c>
      <c r="E375" s="104" t="s">
        <v>504</v>
      </c>
      <c r="F375" s="321" t="s">
        <v>541</v>
      </c>
      <c r="G375" s="397" t="s">
        <v>545</v>
      </c>
      <c r="H375" s="400">
        <v>200000</v>
      </c>
      <c r="I375" s="118" t="s">
        <v>123</v>
      </c>
      <c r="J375" s="118" t="s">
        <v>123</v>
      </c>
      <c r="K375" s="118" t="s">
        <v>123</v>
      </c>
      <c r="L375" s="118" t="s">
        <v>123</v>
      </c>
      <c r="M375" s="118" t="s">
        <v>123</v>
      </c>
      <c r="N375" s="118" t="s">
        <v>123</v>
      </c>
      <c r="O375" s="188">
        <f t="shared" si="12"/>
        <v>200000</v>
      </c>
    </row>
    <row r="376" spans="1:15" ht="63.75" x14ac:dyDescent="0.25">
      <c r="A376" s="393" t="s">
        <v>489</v>
      </c>
      <c r="B376" s="405" t="s">
        <v>529</v>
      </c>
      <c r="C376" s="263" t="s">
        <v>530</v>
      </c>
      <c r="D376" s="58" t="s">
        <v>543</v>
      </c>
      <c r="E376" s="104" t="s">
        <v>504</v>
      </c>
      <c r="F376" s="321" t="s">
        <v>542</v>
      </c>
      <c r="G376" s="397" t="s">
        <v>545</v>
      </c>
      <c r="H376" s="404">
        <v>15000</v>
      </c>
      <c r="I376" s="118" t="s">
        <v>123</v>
      </c>
      <c r="J376" s="118" t="s">
        <v>123</v>
      </c>
      <c r="K376" s="118" t="s">
        <v>123</v>
      </c>
      <c r="L376" s="118" t="s">
        <v>123</v>
      </c>
      <c r="M376" s="118" t="s">
        <v>123</v>
      </c>
      <c r="N376" s="118" t="s">
        <v>123</v>
      </c>
      <c r="O376" s="188">
        <f t="shared" si="12"/>
        <v>15000</v>
      </c>
    </row>
    <row r="377" spans="1:15" ht="51" x14ac:dyDescent="0.25">
      <c r="A377" s="521" t="s">
        <v>102</v>
      </c>
      <c r="B377" s="615" t="s">
        <v>959</v>
      </c>
      <c r="C377" s="614" t="s">
        <v>119</v>
      </c>
      <c r="D377" s="614" t="s">
        <v>142</v>
      </c>
      <c r="E377" s="614" t="s">
        <v>960</v>
      </c>
      <c r="F377" s="614" t="s">
        <v>961</v>
      </c>
      <c r="G377" s="614" t="s">
        <v>83</v>
      </c>
      <c r="H377" s="616">
        <v>85000</v>
      </c>
      <c r="I377" s="118" t="s">
        <v>123</v>
      </c>
      <c r="J377" s="118" t="s">
        <v>123</v>
      </c>
      <c r="K377" s="118" t="s">
        <v>123</v>
      </c>
      <c r="L377" s="118" t="s">
        <v>123</v>
      </c>
      <c r="M377" s="118" t="s">
        <v>123</v>
      </c>
      <c r="N377" s="118" t="s">
        <v>123</v>
      </c>
      <c r="O377" s="188">
        <f t="shared" si="12"/>
        <v>85000</v>
      </c>
    </row>
    <row r="378" spans="1:15" ht="76.5" x14ac:dyDescent="0.25">
      <c r="A378" s="521" t="s">
        <v>102</v>
      </c>
      <c r="B378" s="615" t="s">
        <v>959</v>
      </c>
      <c r="C378" s="614" t="s">
        <v>576</v>
      </c>
      <c r="D378" s="614" t="s">
        <v>962</v>
      </c>
      <c r="E378" s="614" t="s">
        <v>962</v>
      </c>
      <c r="F378" s="614" t="s">
        <v>963</v>
      </c>
      <c r="G378" s="614" t="s">
        <v>83</v>
      </c>
      <c r="H378" s="616">
        <v>50000</v>
      </c>
      <c r="I378" s="118" t="s">
        <v>123</v>
      </c>
      <c r="J378" s="118" t="s">
        <v>123</v>
      </c>
      <c r="K378" s="118" t="s">
        <v>123</v>
      </c>
      <c r="L378" s="118" t="s">
        <v>123</v>
      </c>
      <c r="M378" s="118" t="s">
        <v>123</v>
      </c>
      <c r="N378" s="118" t="s">
        <v>123</v>
      </c>
      <c r="O378" s="188">
        <f t="shared" si="12"/>
        <v>50000</v>
      </c>
    </row>
    <row r="379" spans="1:15" ht="63.75" x14ac:dyDescent="0.25">
      <c r="A379" s="521" t="s">
        <v>102</v>
      </c>
      <c r="B379" s="615" t="s">
        <v>959</v>
      </c>
      <c r="C379" s="614" t="s">
        <v>576</v>
      </c>
      <c r="D379" s="614" t="s">
        <v>962</v>
      </c>
      <c r="E379" s="614" t="s">
        <v>962</v>
      </c>
      <c r="F379" s="614" t="s">
        <v>964</v>
      </c>
      <c r="G379" s="614" t="s">
        <v>83</v>
      </c>
      <c r="H379" s="616">
        <v>35000</v>
      </c>
      <c r="I379" s="118" t="s">
        <v>123</v>
      </c>
      <c r="J379" s="118" t="s">
        <v>123</v>
      </c>
      <c r="K379" s="118" t="s">
        <v>123</v>
      </c>
      <c r="L379" s="118" t="s">
        <v>123</v>
      </c>
      <c r="M379" s="118" t="s">
        <v>123</v>
      </c>
      <c r="N379" s="118" t="s">
        <v>123</v>
      </c>
      <c r="O379" s="188">
        <f t="shared" si="12"/>
        <v>35000</v>
      </c>
    </row>
    <row r="380" spans="1:15" ht="48" customHeight="1" x14ac:dyDescent="0.25">
      <c r="A380" s="521" t="s">
        <v>102</v>
      </c>
      <c r="B380" s="615" t="s">
        <v>468</v>
      </c>
      <c r="C380" s="614" t="s">
        <v>904</v>
      </c>
      <c r="D380" s="614" t="s">
        <v>120</v>
      </c>
      <c r="E380" s="614" t="s">
        <v>905</v>
      </c>
      <c r="F380" s="614" t="s">
        <v>913</v>
      </c>
      <c r="G380" s="614" t="s">
        <v>83</v>
      </c>
      <c r="H380" s="616">
        <v>49000</v>
      </c>
      <c r="I380" s="118" t="s">
        <v>123</v>
      </c>
      <c r="J380" s="118" t="s">
        <v>123</v>
      </c>
      <c r="K380" s="118" t="s">
        <v>123</v>
      </c>
      <c r="L380" s="118" t="s">
        <v>123</v>
      </c>
      <c r="M380" s="118" t="s">
        <v>123</v>
      </c>
      <c r="N380" s="118" t="s">
        <v>123</v>
      </c>
      <c r="O380" s="188">
        <f t="shared" si="12"/>
        <v>49000</v>
      </c>
    </row>
    <row r="381" spans="1:15" ht="38.25" x14ac:dyDescent="0.25">
      <c r="A381" s="521" t="s">
        <v>102</v>
      </c>
      <c r="B381" s="615" t="s">
        <v>914</v>
      </c>
      <c r="C381" s="614" t="s">
        <v>904</v>
      </c>
      <c r="D381" s="614" t="s">
        <v>910</v>
      </c>
      <c r="E381" s="614" t="s">
        <v>911</v>
      </c>
      <c r="F381" s="614" t="s">
        <v>915</v>
      </c>
      <c r="G381" s="614" t="s">
        <v>83</v>
      </c>
      <c r="H381" s="616">
        <v>20000</v>
      </c>
      <c r="I381" s="118" t="s">
        <v>123</v>
      </c>
      <c r="J381" s="118" t="s">
        <v>123</v>
      </c>
      <c r="K381" s="118" t="s">
        <v>123</v>
      </c>
      <c r="L381" s="118" t="s">
        <v>123</v>
      </c>
      <c r="M381" s="118" t="s">
        <v>123</v>
      </c>
      <c r="N381" s="118" t="s">
        <v>123</v>
      </c>
      <c r="O381" s="188">
        <f t="shared" si="12"/>
        <v>20000</v>
      </c>
    </row>
    <row r="382" spans="1:15" ht="37.5" customHeight="1" x14ac:dyDescent="0.25">
      <c r="A382" s="521" t="s">
        <v>102</v>
      </c>
      <c r="B382" s="615" t="s">
        <v>468</v>
      </c>
      <c r="C382" s="614" t="s">
        <v>904</v>
      </c>
      <c r="D382" s="614" t="s">
        <v>478</v>
      </c>
      <c r="E382" s="614" t="s">
        <v>327</v>
      </c>
      <c r="F382" s="614" t="s">
        <v>916</v>
      </c>
      <c r="G382" s="614" t="s">
        <v>83</v>
      </c>
      <c r="H382" s="616">
        <v>24000</v>
      </c>
      <c r="I382" s="118" t="s">
        <v>123</v>
      </c>
      <c r="J382" s="118" t="s">
        <v>123</v>
      </c>
      <c r="K382" s="118" t="s">
        <v>123</v>
      </c>
      <c r="L382" s="118" t="s">
        <v>123</v>
      </c>
      <c r="M382" s="118" t="s">
        <v>123</v>
      </c>
      <c r="N382" s="118" t="s">
        <v>123</v>
      </c>
      <c r="O382" s="188">
        <f t="shared" si="12"/>
        <v>24000</v>
      </c>
    </row>
    <row r="383" spans="1:15" ht="41.25" customHeight="1" x14ac:dyDescent="0.25">
      <c r="A383" s="521" t="s">
        <v>102</v>
      </c>
      <c r="B383" s="615" t="s">
        <v>468</v>
      </c>
      <c r="C383" s="614" t="s">
        <v>904</v>
      </c>
      <c r="D383" s="614" t="s">
        <v>270</v>
      </c>
      <c r="E383" s="614" t="s">
        <v>270</v>
      </c>
      <c r="F383" s="614" t="s">
        <v>917</v>
      </c>
      <c r="G383" s="614" t="s">
        <v>83</v>
      </c>
      <c r="H383" s="616">
        <v>30000</v>
      </c>
      <c r="I383" s="118" t="s">
        <v>123</v>
      </c>
      <c r="J383" s="118" t="s">
        <v>123</v>
      </c>
      <c r="K383" s="118" t="s">
        <v>123</v>
      </c>
      <c r="L383" s="118" t="s">
        <v>123</v>
      </c>
      <c r="M383" s="118" t="s">
        <v>123</v>
      </c>
      <c r="N383" s="118" t="s">
        <v>123</v>
      </c>
      <c r="O383" s="188">
        <f t="shared" si="12"/>
        <v>30000</v>
      </c>
    </row>
    <row r="384" spans="1:15" ht="38.25" x14ac:dyDescent="0.25">
      <c r="A384" s="393" t="s">
        <v>489</v>
      </c>
      <c r="B384" s="24" t="s">
        <v>557</v>
      </c>
      <c r="C384" s="263" t="s">
        <v>530</v>
      </c>
      <c r="D384" s="83" t="s">
        <v>558</v>
      </c>
      <c r="E384" s="104" t="s">
        <v>327</v>
      </c>
      <c r="F384" s="322" t="s">
        <v>559</v>
      </c>
      <c r="G384" s="370"/>
      <c r="H384" s="59">
        <v>110000</v>
      </c>
      <c r="I384" s="118" t="s">
        <v>123</v>
      </c>
      <c r="J384" s="118" t="s">
        <v>123</v>
      </c>
      <c r="K384" s="118" t="s">
        <v>123</v>
      </c>
      <c r="L384" s="118" t="s">
        <v>123</v>
      </c>
      <c r="M384" s="118" t="s">
        <v>123</v>
      </c>
      <c r="N384" s="118" t="s">
        <v>123</v>
      </c>
      <c r="O384" s="188">
        <f t="shared" si="12"/>
        <v>110000</v>
      </c>
    </row>
    <row r="385" spans="1:15" ht="38.25" x14ac:dyDescent="0.25">
      <c r="A385" s="487" t="s">
        <v>102</v>
      </c>
      <c r="B385" s="489" t="s">
        <v>469</v>
      </c>
      <c r="C385" s="263" t="s">
        <v>703</v>
      </c>
      <c r="D385" s="490" t="s">
        <v>724</v>
      </c>
      <c r="E385" s="491" t="s">
        <v>692</v>
      </c>
      <c r="F385" s="322" t="s">
        <v>704</v>
      </c>
      <c r="G385" s="101" t="s">
        <v>705</v>
      </c>
      <c r="H385" s="493">
        <v>194913.95999999996</v>
      </c>
      <c r="I385" s="118" t="s">
        <v>123</v>
      </c>
      <c r="J385" s="118" t="s">
        <v>123</v>
      </c>
      <c r="K385" s="118" t="s">
        <v>123</v>
      </c>
      <c r="L385" s="118" t="s">
        <v>123</v>
      </c>
      <c r="M385" s="118" t="s">
        <v>123</v>
      </c>
      <c r="N385" s="118" t="s">
        <v>123</v>
      </c>
      <c r="O385" s="494">
        <f t="shared" si="12"/>
        <v>194913.95999999996</v>
      </c>
    </row>
    <row r="386" spans="1:15" ht="38.25" x14ac:dyDescent="0.25">
      <c r="A386" s="366" t="s">
        <v>102</v>
      </c>
      <c r="B386" s="367" t="s">
        <v>469</v>
      </c>
      <c r="C386" s="263" t="s">
        <v>703</v>
      </c>
      <c r="D386" s="490" t="s">
        <v>724</v>
      </c>
      <c r="E386" s="496" t="s">
        <v>692</v>
      </c>
      <c r="F386" s="322" t="s">
        <v>706</v>
      </c>
      <c r="G386" s="101" t="s">
        <v>707</v>
      </c>
      <c r="H386" s="364">
        <v>252000</v>
      </c>
      <c r="I386" s="118" t="s">
        <v>123</v>
      </c>
      <c r="J386" s="118" t="s">
        <v>123</v>
      </c>
      <c r="K386" s="118" t="s">
        <v>123</v>
      </c>
      <c r="L386" s="118" t="s">
        <v>123</v>
      </c>
      <c r="M386" s="118" t="s">
        <v>123</v>
      </c>
      <c r="N386" s="118" t="s">
        <v>123</v>
      </c>
      <c r="O386" s="494">
        <f t="shared" si="12"/>
        <v>252000</v>
      </c>
    </row>
    <row r="387" spans="1:15" ht="38.25" x14ac:dyDescent="0.25">
      <c r="A387" s="366" t="s">
        <v>102</v>
      </c>
      <c r="B387" s="367" t="s">
        <v>469</v>
      </c>
      <c r="C387" s="263" t="s">
        <v>703</v>
      </c>
      <c r="D387" s="490" t="s">
        <v>724</v>
      </c>
      <c r="E387" s="496" t="s">
        <v>692</v>
      </c>
      <c r="F387" s="322" t="s">
        <v>1450</v>
      </c>
      <c r="G387" s="101" t="s">
        <v>708</v>
      </c>
      <c r="H387" s="364">
        <v>200000</v>
      </c>
      <c r="I387" s="118" t="s">
        <v>123</v>
      </c>
      <c r="J387" s="118" t="s">
        <v>123</v>
      </c>
      <c r="K387" s="118" t="s">
        <v>123</v>
      </c>
      <c r="L387" s="118" t="s">
        <v>123</v>
      </c>
      <c r="M387" s="118" t="s">
        <v>123</v>
      </c>
      <c r="N387" s="118" t="s">
        <v>123</v>
      </c>
      <c r="O387" s="494">
        <f t="shared" si="12"/>
        <v>200000</v>
      </c>
    </row>
    <row r="388" spans="1:15" ht="38.25" x14ac:dyDescent="0.25">
      <c r="A388" s="366" t="s">
        <v>102</v>
      </c>
      <c r="B388" s="367" t="s">
        <v>469</v>
      </c>
      <c r="C388" s="263" t="s">
        <v>703</v>
      </c>
      <c r="D388" s="490" t="s">
        <v>724</v>
      </c>
      <c r="E388" s="496" t="s">
        <v>692</v>
      </c>
      <c r="F388" s="322" t="s">
        <v>709</v>
      </c>
      <c r="G388" s="101" t="s">
        <v>83</v>
      </c>
      <c r="H388" s="364">
        <v>200000</v>
      </c>
      <c r="I388" s="118" t="s">
        <v>123</v>
      </c>
      <c r="J388" s="118" t="s">
        <v>123</v>
      </c>
      <c r="K388" s="118" t="s">
        <v>123</v>
      </c>
      <c r="L388" s="118" t="s">
        <v>123</v>
      </c>
      <c r="M388" s="118" t="s">
        <v>123</v>
      </c>
      <c r="N388" s="118" t="s">
        <v>123</v>
      </c>
      <c r="O388" s="494">
        <f t="shared" si="12"/>
        <v>200000</v>
      </c>
    </row>
    <row r="389" spans="1:15" ht="38.25" x14ac:dyDescent="0.25">
      <c r="A389" s="366" t="s">
        <v>102</v>
      </c>
      <c r="B389" s="367" t="s">
        <v>469</v>
      </c>
      <c r="C389" s="263" t="s">
        <v>703</v>
      </c>
      <c r="D389" s="490" t="s">
        <v>724</v>
      </c>
      <c r="E389" s="496" t="s">
        <v>692</v>
      </c>
      <c r="F389" s="322" t="s">
        <v>710</v>
      </c>
      <c r="G389" s="101" t="s">
        <v>711</v>
      </c>
      <c r="H389" s="364">
        <v>80000</v>
      </c>
      <c r="I389" s="118" t="s">
        <v>123</v>
      </c>
      <c r="J389" s="118" t="s">
        <v>123</v>
      </c>
      <c r="K389" s="118" t="s">
        <v>123</v>
      </c>
      <c r="L389" s="118" t="s">
        <v>123</v>
      </c>
      <c r="M389" s="118" t="s">
        <v>123</v>
      </c>
      <c r="N389" s="118" t="s">
        <v>123</v>
      </c>
      <c r="O389" s="494">
        <f t="shared" si="12"/>
        <v>80000</v>
      </c>
    </row>
    <row r="390" spans="1:15" ht="38.25" x14ac:dyDescent="0.25">
      <c r="A390" s="366" t="s">
        <v>102</v>
      </c>
      <c r="B390" s="367" t="s">
        <v>469</v>
      </c>
      <c r="C390" s="263" t="s">
        <v>703</v>
      </c>
      <c r="D390" s="490" t="s">
        <v>724</v>
      </c>
      <c r="E390" s="496" t="s">
        <v>692</v>
      </c>
      <c r="F390" s="322" t="s">
        <v>712</v>
      </c>
      <c r="G390" s="101" t="s">
        <v>713</v>
      </c>
      <c r="H390" s="364">
        <v>35000</v>
      </c>
      <c r="I390" s="118" t="s">
        <v>123</v>
      </c>
      <c r="J390" s="118" t="s">
        <v>123</v>
      </c>
      <c r="K390" s="118" t="s">
        <v>123</v>
      </c>
      <c r="L390" s="118" t="s">
        <v>123</v>
      </c>
      <c r="M390" s="118" t="s">
        <v>123</v>
      </c>
      <c r="N390" s="118" t="s">
        <v>123</v>
      </c>
      <c r="O390" s="494">
        <f t="shared" si="12"/>
        <v>35000</v>
      </c>
    </row>
    <row r="391" spans="1:15" ht="38.25" x14ac:dyDescent="0.25">
      <c r="A391" s="366" t="s">
        <v>102</v>
      </c>
      <c r="B391" s="367" t="s">
        <v>469</v>
      </c>
      <c r="C391" s="263" t="s">
        <v>703</v>
      </c>
      <c r="D391" s="490" t="s">
        <v>724</v>
      </c>
      <c r="E391" s="496" t="s">
        <v>700</v>
      </c>
      <c r="F391" s="322" t="s">
        <v>714</v>
      </c>
      <c r="G391" s="101" t="s">
        <v>711</v>
      </c>
      <c r="H391" s="364">
        <v>85500</v>
      </c>
      <c r="I391" s="118" t="s">
        <v>123</v>
      </c>
      <c r="J391" s="118" t="s">
        <v>123</v>
      </c>
      <c r="K391" s="118" t="s">
        <v>123</v>
      </c>
      <c r="L391" s="118" t="s">
        <v>123</v>
      </c>
      <c r="M391" s="118" t="s">
        <v>123</v>
      </c>
      <c r="N391" s="118" t="s">
        <v>123</v>
      </c>
      <c r="O391" s="494">
        <f t="shared" si="12"/>
        <v>85500</v>
      </c>
    </row>
    <row r="392" spans="1:15" ht="38.25" x14ac:dyDescent="0.25">
      <c r="A392" s="366" t="s">
        <v>102</v>
      </c>
      <c r="B392" s="367" t="s">
        <v>469</v>
      </c>
      <c r="C392" s="263" t="s">
        <v>703</v>
      </c>
      <c r="D392" s="490" t="s">
        <v>724</v>
      </c>
      <c r="E392" s="496" t="s">
        <v>700</v>
      </c>
      <c r="F392" s="322" t="s">
        <v>715</v>
      </c>
      <c r="G392" s="101" t="s">
        <v>707</v>
      </c>
      <c r="H392" s="364">
        <v>120000</v>
      </c>
      <c r="I392" s="118" t="s">
        <v>123</v>
      </c>
      <c r="J392" s="118" t="s">
        <v>123</v>
      </c>
      <c r="K392" s="118" t="s">
        <v>123</v>
      </c>
      <c r="L392" s="118" t="s">
        <v>123</v>
      </c>
      <c r="M392" s="118" t="s">
        <v>123</v>
      </c>
      <c r="N392" s="118" t="s">
        <v>123</v>
      </c>
      <c r="O392" s="494">
        <f t="shared" si="12"/>
        <v>120000</v>
      </c>
    </row>
    <row r="393" spans="1:15" ht="51" x14ac:dyDescent="0.25">
      <c r="A393" s="366" t="s">
        <v>102</v>
      </c>
      <c r="B393" s="367" t="s">
        <v>469</v>
      </c>
      <c r="C393" s="263" t="s">
        <v>703</v>
      </c>
      <c r="D393" s="490" t="s">
        <v>724</v>
      </c>
      <c r="E393" s="496" t="s">
        <v>700</v>
      </c>
      <c r="F393" s="322" t="s">
        <v>716</v>
      </c>
      <c r="G393" s="101" t="s">
        <v>717</v>
      </c>
      <c r="H393" s="364">
        <v>114000</v>
      </c>
      <c r="I393" s="118" t="s">
        <v>123</v>
      </c>
      <c r="J393" s="118" t="s">
        <v>123</v>
      </c>
      <c r="K393" s="118" t="s">
        <v>123</v>
      </c>
      <c r="L393" s="118" t="s">
        <v>123</v>
      </c>
      <c r="M393" s="118" t="s">
        <v>123</v>
      </c>
      <c r="N393" s="118" t="s">
        <v>123</v>
      </c>
      <c r="O393" s="494">
        <f t="shared" si="12"/>
        <v>114000</v>
      </c>
    </row>
    <row r="394" spans="1:15" ht="38.25" x14ac:dyDescent="0.25">
      <c r="A394" s="366" t="s">
        <v>102</v>
      </c>
      <c r="B394" s="367" t="s">
        <v>469</v>
      </c>
      <c r="C394" s="263" t="s">
        <v>703</v>
      </c>
      <c r="D394" s="490" t="s">
        <v>724</v>
      </c>
      <c r="E394" s="496" t="s">
        <v>700</v>
      </c>
      <c r="F394" s="322" t="s">
        <v>1451</v>
      </c>
      <c r="G394" s="101" t="s">
        <v>717</v>
      </c>
      <c r="H394" s="364">
        <v>190000</v>
      </c>
      <c r="I394" s="118" t="s">
        <v>123</v>
      </c>
      <c r="J394" s="118" t="s">
        <v>123</v>
      </c>
      <c r="K394" s="118" t="s">
        <v>123</v>
      </c>
      <c r="L394" s="118" t="s">
        <v>123</v>
      </c>
      <c r="M394" s="118" t="s">
        <v>123</v>
      </c>
      <c r="N394" s="118" t="s">
        <v>123</v>
      </c>
      <c r="O394" s="494">
        <f t="shared" si="12"/>
        <v>190000</v>
      </c>
    </row>
    <row r="395" spans="1:15" ht="51" x14ac:dyDescent="0.25">
      <c r="A395" s="366" t="s">
        <v>102</v>
      </c>
      <c r="B395" s="367" t="s">
        <v>469</v>
      </c>
      <c r="C395" s="263" t="s">
        <v>703</v>
      </c>
      <c r="D395" s="490" t="s">
        <v>724</v>
      </c>
      <c r="E395" s="496" t="s">
        <v>700</v>
      </c>
      <c r="F395" s="322" t="s">
        <v>718</v>
      </c>
      <c r="G395" s="101" t="s">
        <v>713</v>
      </c>
      <c r="H395" s="364">
        <v>191000</v>
      </c>
      <c r="I395" s="118" t="s">
        <v>123</v>
      </c>
      <c r="J395" s="118" t="s">
        <v>123</v>
      </c>
      <c r="K395" s="118" t="s">
        <v>123</v>
      </c>
      <c r="L395" s="118" t="s">
        <v>123</v>
      </c>
      <c r="M395" s="118" t="s">
        <v>123</v>
      </c>
      <c r="N395" s="118" t="s">
        <v>123</v>
      </c>
      <c r="O395" s="494">
        <f t="shared" si="12"/>
        <v>191000</v>
      </c>
    </row>
    <row r="396" spans="1:15" ht="38.25" x14ac:dyDescent="0.25">
      <c r="A396" s="366" t="s">
        <v>102</v>
      </c>
      <c r="B396" s="367" t="s">
        <v>469</v>
      </c>
      <c r="C396" s="263" t="s">
        <v>703</v>
      </c>
      <c r="D396" s="490" t="s">
        <v>724</v>
      </c>
      <c r="E396" s="496" t="s">
        <v>700</v>
      </c>
      <c r="F396" s="322" t="s">
        <v>719</v>
      </c>
      <c r="G396" s="101" t="s">
        <v>725</v>
      </c>
      <c r="H396" s="364">
        <v>200000</v>
      </c>
      <c r="I396" s="118" t="s">
        <v>123</v>
      </c>
      <c r="J396" s="118" t="s">
        <v>123</v>
      </c>
      <c r="K396" s="118" t="s">
        <v>123</v>
      </c>
      <c r="L396" s="118" t="s">
        <v>123</v>
      </c>
      <c r="M396" s="118" t="s">
        <v>123</v>
      </c>
      <c r="N396" s="118" t="s">
        <v>123</v>
      </c>
      <c r="O396" s="494">
        <f t="shared" si="12"/>
        <v>200000</v>
      </c>
    </row>
    <row r="397" spans="1:15" ht="38.25" x14ac:dyDescent="0.25">
      <c r="A397" s="366" t="s">
        <v>102</v>
      </c>
      <c r="B397" s="367" t="s">
        <v>469</v>
      </c>
      <c r="C397" s="263" t="s">
        <v>703</v>
      </c>
      <c r="D397" s="490" t="s">
        <v>724</v>
      </c>
      <c r="E397" s="496" t="s">
        <v>700</v>
      </c>
      <c r="F397" s="322" t="s">
        <v>720</v>
      </c>
      <c r="G397" s="101" t="s">
        <v>717</v>
      </c>
      <c r="H397" s="364">
        <v>50000</v>
      </c>
      <c r="I397" s="118" t="s">
        <v>123</v>
      </c>
      <c r="J397" s="118" t="s">
        <v>123</v>
      </c>
      <c r="K397" s="118" t="s">
        <v>123</v>
      </c>
      <c r="L397" s="118" t="s">
        <v>123</v>
      </c>
      <c r="M397" s="118" t="s">
        <v>123</v>
      </c>
      <c r="N397" s="118" t="s">
        <v>123</v>
      </c>
      <c r="O397" s="494">
        <f t="shared" si="12"/>
        <v>50000</v>
      </c>
    </row>
    <row r="398" spans="1:15" ht="89.25" x14ac:dyDescent="0.25">
      <c r="A398" s="366" t="s">
        <v>102</v>
      </c>
      <c r="B398" s="367" t="s">
        <v>469</v>
      </c>
      <c r="C398" s="263" t="s">
        <v>690</v>
      </c>
      <c r="D398" s="490" t="s">
        <v>724</v>
      </c>
      <c r="E398" s="496" t="s">
        <v>700</v>
      </c>
      <c r="F398" s="322" t="s">
        <v>721</v>
      </c>
      <c r="G398" s="101" t="s">
        <v>83</v>
      </c>
      <c r="H398" s="364">
        <v>600000</v>
      </c>
      <c r="I398" s="118" t="s">
        <v>123</v>
      </c>
      <c r="J398" s="118" t="s">
        <v>123</v>
      </c>
      <c r="K398" s="118" t="s">
        <v>123</v>
      </c>
      <c r="L398" s="118" t="s">
        <v>123</v>
      </c>
      <c r="M398" s="118" t="s">
        <v>123</v>
      </c>
      <c r="N398" s="118" t="s">
        <v>123</v>
      </c>
      <c r="O398" s="494">
        <f t="shared" si="12"/>
        <v>600000</v>
      </c>
    </row>
    <row r="399" spans="1:15" ht="38.25" x14ac:dyDescent="0.25">
      <c r="A399" s="366" t="s">
        <v>102</v>
      </c>
      <c r="B399" s="367" t="s">
        <v>469</v>
      </c>
      <c r="C399" s="263" t="s">
        <v>703</v>
      </c>
      <c r="D399" s="490" t="s">
        <v>724</v>
      </c>
      <c r="E399" s="496" t="s">
        <v>722</v>
      </c>
      <c r="F399" s="322" t="s">
        <v>723</v>
      </c>
      <c r="G399" s="101" t="s">
        <v>100</v>
      </c>
      <c r="H399" s="364">
        <v>30000</v>
      </c>
      <c r="I399" s="118" t="s">
        <v>123</v>
      </c>
      <c r="J399" s="118" t="s">
        <v>123</v>
      </c>
      <c r="K399" s="118" t="s">
        <v>123</v>
      </c>
      <c r="L399" s="118" t="s">
        <v>123</v>
      </c>
      <c r="M399" s="118" t="s">
        <v>123</v>
      </c>
      <c r="N399" s="118" t="s">
        <v>123</v>
      </c>
      <c r="O399" s="494">
        <f t="shared" si="12"/>
        <v>30000</v>
      </c>
    </row>
    <row r="400" spans="1:15" x14ac:dyDescent="0.25">
      <c r="A400" s="1319" t="s">
        <v>67</v>
      </c>
      <c r="B400" s="1319"/>
      <c r="C400" s="1319"/>
      <c r="D400" s="1320"/>
      <c r="E400" s="1320"/>
      <c r="F400" s="1319"/>
      <c r="G400" s="14"/>
      <c r="H400" s="79">
        <f t="shared" ref="H400:O400" si="13">SUM(H224:H399)</f>
        <v>14700689.781404674</v>
      </c>
      <c r="I400" s="15">
        <f t="shared" si="13"/>
        <v>0</v>
      </c>
      <c r="J400" s="15">
        <f t="shared" si="13"/>
        <v>8783.7000000000007</v>
      </c>
      <c r="K400" s="15">
        <f t="shared" si="13"/>
        <v>0</v>
      </c>
      <c r="L400" s="15">
        <f t="shared" si="13"/>
        <v>995984.5610339439</v>
      </c>
      <c r="M400" s="15">
        <f t="shared" si="13"/>
        <v>101252.69204208361</v>
      </c>
      <c r="N400" s="15">
        <f t="shared" si="13"/>
        <v>34917135.344588399</v>
      </c>
      <c r="O400" s="79">
        <f t="shared" si="13"/>
        <v>50723846.079069108</v>
      </c>
    </row>
    <row r="401" spans="1:16" ht="15.75" thickBot="1" x14ac:dyDescent="0.3">
      <c r="A401" s="68"/>
      <c r="B401" s="69"/>
      <c r="C401" s="69"/>
      <c r="D401" s="70"/>
      <c r="E401" s="70"/>
      <c r="F401" s="69"/>
      <c r="G401" s="69"/>
      <c r="H401" s="69"/>
      <c r="I401" s="69"/>
      <c r="J401" s="69"/>
      <c r="K401" s="69"/>
      <c r="L401" s="69"/>
      <c r="M401" s="69"/>
      <c r="N401" s="69"/>
      <c r="O401" s="71"/>
    </row>
    <row r="402" spans="1:16" ht="27" thickBot="1" x14ac:dyDescent="0.3">
      <c r="A402" s="1327" t="s">
        <v>68</v>
      </c>
      <c r="B402" s="1328"/>
      <c r="C402" s="1328"/>
      <c r="D402" s="1328"/>
      <c r="E402" s="1328"/>
      <c r="F402" s="1328"/>
      <c r="G402" s="1328"/>
      <c r="H402" s="1328"/>
      <c r="I402" s="1328"/>
      <c r="J402" s="1328"/>
      <c r="K402" s="1328"/>
      <c r="L402" s="1328"/>
      <c r="M402" s="1328"/>
      <c r="N402" s="1328"/>
      <c r="O402" s="1329"/>
    </row>
    <row r="403" spans="1:16" x14ac:dyDescent="0.25">
      <c r="A403" s="72"/>
      <c r="B403" s="73"/>
      <c r="C403" s="74"/>
      <c r="D403" s="75"/>
      <c r="E403" s="75"/>
      <c r="F403" s="76"/>
      <c r="G403" s="75"/>
      <c r="H403" s="67"/>
      <c r="I403" s="77"/>
      <c r="J403" s="77"/>
      <c r="K403" s="77"/>
      <c r="L403" s="77"/>
      <c r="M403" s="77"/>
      <c r="N403" s="77"/>
      <c r="O403" s="78"/>
    </row>
    <row r="404" spans="1:16" ht="63.75" x14ac:dyDescent="0.25">
      <c r="A404" s="1166" t="s">
        <v>102</v>
      </c>
      <c r="B404" s="1189" t="s">
        <v>118</v>
      </c>
      <c r="C404" s="186" t="s">
        <v>119</v>
      </c>
      <c r="D404" s="1156" t="s">
        <v>120</v>
      </c>
      <c r="E404" s="1126" t="s">
        <v>131</v>
      </c>
      <c r="F404" s="1190" t="s">
        <v>132</v>
      </c>
      <c r="G404" s="1191" t="s">
        <v>83</v>
      </c>
      <c r="H404" s="1183">
        <f>'POA 2018'!L5</f>
        <v>80237.009999999995</v>
      </c>
      <c r="I404" s="1192" t="s">
        <v>123</v>
      </c>
      <c r="J404" s="1192" t="s">
        <v>123</v>
      </c>
      <c r="K404" s="1192">
        <f>'POA 2018'!P5</f>
        <v>140132.82999999999</v>
      </c>
      <c r="L404" s="1192" t="s">
        <v>123</v>
      </c>
      <c r="M404" s="1192" t="s">
        <v>123</v>
      </c>
      <c r="N404" s="1193">
        <f>'POA 2018'!S5</f>
        <v>302792.7</v>
      </c>
      <c r="O404" s="1194">
        <f>SUM(H404:N404)</f>
        <v>523162.54</v>
      </c>
    </row>
    <row r="405" spans="1:16" ht="63.75" x14ac:dyDescent="0.25">
      <c r="A405" s="1166" t="s">
        <v>102</v>
      </c>
      <c r="B405" s="1189" t="s">
        <v>118</v>
      </c>
      <c r="C405" s="186" t="s">
        <v>119</v>
      </c>
      <c r="D405" s="1156" t="s">
        <v>120</v>
      </c>
      <c r="E405" s="1126" t="s">
        <v>133</v>
      </c>
      <c r="F405" s="1195" t="s">
        <v>134</v>
      </c>
      <c r="G405" s="1191" t="s">
        <v>83</v>
      </c>
      <c r="H405" s="1192" t="s">
        <v>123</v>
      </c>
      <c r="I405" s="1192" t="s">
        <v>123</v>
      </c>
      <c r="J405" s="1192" t="s">
        <v>123</v>
      </c>
      <c r="K405" s="1192">
        <f>'POA 2018'!P6</f>
        <v>354743.75</v>
      </c>
      <c r="L405" s="1192" t="s">
        <v>123</v>
      </c>
      <c r="M405" s="1192" t="s">
        <v>123</v>
      </c>
      <c r="N405" s="1193">
        <f>'POA 2018'!S6</f>
        <v>969632.91</v>
      </c>
      <c r="O405" s="1194">
        <f t="shared" ref="O405:O415" si="14">SUM(H405:N405)</f>
        <v>1324376.6600000001</v>
      </c>
    </row>
    <row r="406" spans="1:16" ht="63.75" x14ac:dyDescent="0.25">
      <c r="A406" s="1166" t="s">
        <v>102</v>
      </c>
      <c r="B406" s="1189" t="s">
        <v>118</v>
      </c>
      <c r="C406" s="186" t="s">
        <v>119</v>
      </c>
      <c r="D406" s="1156" t="s">
        <v>120</v>
      </c>
      <c r="E406" s="1156" t="s">
        <v>121</v>
      </c>
      <c r="F406" s="1196" t="s">
        <v>155</v>
      </c>
      <c r="G406" s="1191" t="s">
        <v>83</v>
      </c>
      <c r="H406" s="1183">
        <f>'POA 2018'!L7</f>
        <v>2636114.5699999998</v>
      </c>
      <c r="I406" s="1016" t="s">
        <v>123</v>
      </c>
      <c r="J406" s="1016" t="s">
        <v>123</v>
      </c>
      <c r="K406" s="1016">
        <f>'POA 2018'!P7</f>
        <v>2980438.8</v>
      </c>
      <c r="L406" s="1016" t="s">
        <v>123</v>
      </c>
      <c r="M406" s="1016" t="s">
        <v>123</v>
      </c>
      <c r="N406" s="1197">
        <f>'POA 2018'!S7</f>
        <v>5510418.1299999999</v>
      </c>
      <c r="O406" s="1194">
        <f t="shared" si="14"/>
        <v>11126971.5</v>
      </c>
    </row>
    <row r="407" spans="1:16" ht="76.5" x14ac:dyDescent="0.25">
      <c r="A407" s="1166" t="s">
        <v>102</v>
      </c>
      <c r="B407" s="1189" t="s">
        <v>118</v>
      </c>
      <c r="C407" s="186" t="s">
        <v>135</v>
      </c>
      <c r="D407" s="1156" t="s">
        <v>136</v>
      </c>
      <c r="E407" s="1156" t="s">
        <v>137</v>
      </c>
      <c r="F407" s="1196" t="s">
        <v>172</v>
      </c>
      <c r="G407" s="1191" t="s">
        <v>83</v>
      </c>
      <c r="H407" s="1183">
        <f>'POA 2018'!L8</f>
        <v>827369.16</v>
      </c>
      <c r="I407" s="1016" t="s">
        <v>123</v>
      </c>
      <c r="J407" s="1016" t="s">
        <v>123</v>
      </c>
      <c r="K407" s="1016">
        <f>'POA 2018'!P8</f>
        <v>927455.41</v>
      </c>
      <c r="L407" s="1016" t="s">
        <v>123</v>
      </c>
      <c r="M407" s="1016" t="s">
        <v>123</v>
      </c>
      <c r="N407" s="1197">
        <f>'POA 2018'!S8</f>
        <v>1895793.43</v>
      </c>
      <c r="O407" s="1194">
        <f t="shared" si="14"/>
        <v>3650618</v>
      </c>
      <c r="P407" s="760"/>
    </row>
    <row r="408" spans="1:16" ht="63.75" x14ac:dyDescent="0.25">
      <c r="A408" s="1166" t="s">
        <v>102</v>
      </c>
      <c r="B408" s="1189" t="s">
        <v>118</v>
      </c>
      <c r="C408" s="186" t="s">
        <v>135</v>
      </c>
      <c r="D408" s="1156" t="s">
        <v>139</v>
      </c>
      <c r="E408" s="1156" t="s">
        <v>140</v>
      </c>
      <c r="F408" s="1196" t="s">
        <v>141</v>
      </c>
      <c r="G408" s="1191" t="s">
        <v>83</v>
      </c>
      <c r="H408" s="1192" t="s">
        <v>123</v>
      </c>
      <c r="I408" s="1016" t="s">
        <v>123</v>
      </c>
      <c r="J408" s="1016" t="s">
        <v>123</v>
      </c>
      <c r="K408" s="1016">
        <f>'POA 2018'!P9</f>
        <v>3237810.33</v>
      </c>
      <c r="L408" s="1016" t="s">
        <v>123</v>
      </c>
      <c r="M408" s="1016" t="s">
        <v>123</v>
      </c>
      <c r="N408" s="1197">
        <v>12087825.210000001</v>
      </c>
      <c r="O408" s="1194">
        <f t="shared" si="14"/>
        <v>15325635.540000001</v>
      </c>
      <c r="P408" s="760"/>
    </row>
    <row r="409" spans="1:16" ht="63.75" x14ac:dyDescent="0.25">
      <c r="A409" s="1166" t="s">
        <v>102</v>
      </c>
      <c r="B409" s="1189" t="s">
        <v>118</v>
      </c>
      <c r="C409" s="186" t="s">
        <v>135</v>
      </c>
      <c r="D409" s="1156" t="s">
        <v>142</v>
      </c>
      <c r="E409" s="1156" t="s">
        <v>143</v>
      </c>
      <c r="F409" s="1196" t="s">
        <v>144</v>
      </c>
      <c r="G409" s="1191" t="s">
        <v>83</v>
      </c>
      <c r="H409" s="1183">
        <f>'POA 2018'!L10</f>
        <v>476049.75</v>
      </c>
      <c r="I409" s="1016" t="s">
        <v>123</v>
      </c>
      <c r="J409" s="1016" t="s">
        <v>123</v>
      </c>
      <c r="K409" s="1016">
        <f>'POA 2018'!P10</f>
        <v>382348.2</v>
      </c>
      <c r="L409" s="1016" t="s">
        <v>123</v>
      </c>
      <c r="M409" s="1016" t="s">
        <v>123</v>
      </c>
      <c r="N409" s="1197">
        <f>'POA 2018'!S10</f>
        <v>569035.31999999995</v>
      </c>
      <c r="O409" s="1194">
        <f t="shared" si="14"/>
        <v>1427433.27</v>
      </c>
      <c r="P409" s="759"/>
    </row>
    <row r="410" spans="1:16" ht="63.75" x14ac:dyDescent="0.25">
      <c r="A410" s="1166" t="s">
        <v>102</v>
      </c>
      <c r="B410" s="1189" t="s">
        <v>118</v>
      </c>
      <c r="C410" s="186" t="s">
        <v>145</v>
      </c>
      <c r="D410" s="1156" t="s">
        <v>125</v>
      </c>
      <c r="E410" s="1156" t="s">
        <v>126</v>
      </c>
      <c r="F410" s="89" t="s">
        <v>146</v>
      </c>
      <c r="G410" s="1191" t="s">
        <v>83</v>
      </c>
      <c r="H410" s="1183">
        <f>'POA 2018'!L11</f>
        <v>751305.42</v>
      </c>
      <c r="I410" s="1016" t="s">
        <v>123</v>
      </c>
      <c r="J410" s="1016" t="s">
        <v>123</v>
      </c>
      <c r="K410" s="1016">
        <f>'POA 2018'!P11</f>
        <v>121728.155</v>
      </c>
      <c r="L410" s="1198">
        <f>'POA 2018'!Q11</f>
        <v>269666.40000000002</v>
      </c>
      <c r="M410" s="1198">
        <f>'POA 2018'!R11</f>
        <v>25927.069</v>
      </c>
      <c r="N410" s="1198">
        <f>'POA 2018'!S11</f>
        <v>208077.73</v>
      </c>
      <c r="O410" s="1194">
        <f t="shared" si="14"/>
        <v>1376704.774</v>
      </c>
    </row>
    <row r="411" spans="1:16" ht="63.75" x14ac:dyDescent="0.25">
      <c r="A411" s="1166" t="s">
        <v>102</v>
      </c>
      <c r="B411" s="1189" t="s">
        <v>118</v>
      </c>
      <c r="C411" s="186" t="s">
        <v>145</v>
      </c>
      <c r="D411" s="1156" t="s">
        <v>125</v>
      </c>
      <c r="E411" s="1156" t="s">
        <v>126</v>
      </c>
      <c r="F411" s="89" t="s">
        <v>147</v>
      </c>
      <c r="G411" s="1191" t="s">
        <v>83</v>
      </c>
      <c r="H411" s="1183">
        <f>'POA 2018'!L12</f>
        <v>21592.081549999999</v>
      </c>
      <c r="I411" s="1016" t="s">
        <v>123</v>
      </c>
      <c r="J411" s="1016" t="s">
        <v>123</v>
      </c>
      <c r="K411" s="1016" t="s">
        <v>123</v>
      </c>
      <c r="L411" s="1183">
        <f>'POA 2018'!Q12</f>
        <v>16518.196100000001</v>
      </c>
      <c r="M411" s="1183">
        <f>39955*0.04617</f>
        <v>1844.72235</v>
      </c>
      <c r="N411" s="1016" t="s">
        <v>123</v>
      </c>
      <c r="O411" s="1194">
        <f t="shared" si="14"/>
        <v>39955</v>
      </c>
    </row>
    <row r="412" spans="1:16" ht="63.75" x14ac:dyDescent="0.25">
      <c r="A412" s="1166" t="s">
        <v>102</v>
      </c>
      <c r="B412" s="1189" t="s">
        <v>118</v>
      </c>
      <c r="C412" s="186" t="s">
        <v>145</v>
      </c>
      <c r="D412" s="1156" t="s">
        <v>125</v>
      </c>
      <c r="E412" s="1156" t="s">
        <v>126</v>
      </c>
      <c r="F412" s="98" t="s">
        <v>148</v>
      </c>
      <c r="G412" s="1199" t="s">
        <v>149</v>
      </c>
      <c r="H412" s="1183">
        <v>831887.69383590005</v>
      </c>
      <c r="I412" s="1016" t="s">
        <v>123</v>
      </c>
      <c r="J412" s="1016" t="s">
        <v>123</v>
      </c>
      <c r="K412" s="1016" t="s">
        <v>123</v>
      </c>
      <c r="L412" s="1016">
        <f>1539363.99*0.41342</f>
        <v>636403.86074579996</v>
      </c>
      <c r="M412" s="1183">
        <f>1539363.99*0.04617</f>
        <v>71072.43541830001</v>
      </c>
      <c r="N412" s="1016" t="s">
        <v>123</v>
      </c>
      <c r="O412" s="1194">
        <f t="shared" si="14"/>
        <v>1539363.99</v>
      </c>
    </row>
    <row r="413" spans="1:16" ht="63.75" x14ac:dyDescent="0.25">
      <c r="A413" s="1166" t="s">
        <v>102</v>
      </c>
      <c r="B413" s="1189" t="s">
        <v>118</v>
      </c>
      <c r="C413" s="186" t="s">
        <v>124</v>
      </c>
      <c r="D413" s="1156" t="s">
        <v>125</v>
      </c>
      <c r="E413" s="1156" t="s">
        <v>126</v>
      </c>
      <c r="F413" s="1200" t="s">
        <v>156</v>
      </c>
      <c r="G413" s="1191" t="s">
        <v>83</v>
      </c>
      <c r="H413" s="1183">
        <v>11410.5431776</v>
      </c>
      <c r="I413" s="1201" t="s">
        <v>123</v>
      </c>
      <c r="J413" s="1201" t="s">
        <v>123</v>
      </c>
      <c r="K413" s="1201" t="s">
        <v>123</v>
      </c>
      <c r="L413" s="1202">
        <f>22400*0.447569204</f>
        <v>10025.550169599999</v>
      </c>
      <c r="M413" s="1202">
        <f>22400*0.043031546</f>
        <v>963.90663039999993</v>
      </c>
      <c r="N413" s="1201" t="s">
        <v>123</v>
      </c>
      <c r="O413" s="1194">
        <f t="shared" si="14"/>
        <v>22399.9999776</v>
      </c>
    </row>
    <row r="414" spans="1:16" ht="51" x14ac:dyDescent="0.25">
      <c r="A414" s="1166" t="s">
        <v>102</v>
      </c>
      <c r="B414" s="1189" t="s">
        <v>118</v>
      </c>
      <c r="C414" s="186" t="s">
        <v>150</v>
      </c>
      <c r="D414" s="1156" t="s">
        <v>151</v>
      </c>
      <c r="E414" s="1156" t="s">
        <v>152</v>
      </c>
      <c r="F414" s="1200" t="s">
        <v>153</v>
      </c>
      <c r="G414" s="1191" t="s">
        <v>83</v>
      </c>
      <c r="H414" s="1183">
        <f>'POA 2018'!L15</f>
        <v>146136.34</v>
      </c>
      <c r="I414" s="1016" t="s">
        <v>123</v>
      </c>
      <c r="J414" s="1016" t="s">
        <v>123</v>
      </c>
      <c r="K414" s="1016">
        <f>'POA 2018'!P15</f>
        <v>51853.945</v>
      </c>
      <c r="L414" s="1183">
        <f>169315.67*0.447569204</f>
        <v>75780.479646626685</v>
      </c>
      <c r="M414" s="1183">
        <f>169315.67*0.043031546</f>
        <v>7285.91504212582</v>
      </c>
      <c r="N414" s="1016" t="s">
        <v>123</v>
      </c>
      <c r="O414" s="1194">
        <f t="shared" si="14"/>
        <v>281056.67968875245</v>
      </c>
    </row>
    <row r="415" spans="1:16" ht="51" x14ac:dyDescent="0.25">
      <c r="A415" s="1166" t="s">
        <v>102</v>
      </c>
      <c r="B415" s="1189" t="s">
        <v>118</v>
      </c>
      <c r="C415" s="186" t="s">
        <v>128</v>
      </c>
      <c r="D415" s="1156" t="s">
        <v>125</v>
      </c>
      <c r="E415" s="1156" t="s">
        <v>126</v>
      </c>
      <c r="F415" s="1200" t="s">
        <v>157</v>
      </c>
      <c r="G415" s="1191" t="s">
        <v>83</v>
      </c>
      <c r="H415" s="1183">
        <v>86897.435766429684</v>
      </c>
      <c r="I415" s="1016" t="s">
        <v>123</v>
      </c>
      <c r="J415" s="1016" t="s">
        <v>123</v>
      </c>
      <c r="K415" s="1016" t="s">
        <v>123</v>
      </c>
      <c r="L415" s="1183">
        <f>118830.32*0.447569204</f>
        <v>53184.791733465281</v>
      </c>
      <c r="M415" s="1183">
        <f>118830.32*0.043031546</f>
        <v>5113.4523812747202</v>
      </c>
      <c r="N415" s="1016" t="s">
        <v>123</v>
      </c>
      <c r="O415" s="1194">
        <f t="shared" si="14"/>
        <v>145195.67988116969</v>
      </c>
    </row>
    <row r="416" spans="1:16" ht="38.25" x14ac:dyDescent="0.25">
      <c r="A416" s="1203" t="s">
        <v>294</v>
      </c>
      <c r="B416" s="1204" t="s">
        <v>278</v>
      </c>
      <c r="C416" s="186" t="s">
        <v>274</v>
      </c>
      <c r="D416" s="1156" t="s">
        <v>270</v>
      </c>
      <c r="E416" s="1156" t="s">
        <v>270</v>
      </c>
      <c r="F416" s="1200" t="s">
        <v>275</v>
      </c>
      <c r="G416" s="1191" t="s">
        <v>1452</v>
      </c>
      <c r="H416" s="1016" t="s">
        <v>123</v>
      </c>
      <c r="I416" s="1016" t="s">
        <v>123</v>
      </c>
      <c r="J416" s="1016" t="s">
        <v>123</v>
      </c>
      <c r="K416" s="1016" t="s">
        <v>123</v>
      </c>
      <c r="L416" s="1016" t="s">
        <v>123</v>
      </c>
      <c r="M416" s="1016" t="s">
        <v>123</v>
      </c>
      <c r="N416" s="1183">
        <v>13334828.140000001</v>
      </c>
      <c r="O416" s="1194">
        <f t="shared" ref="O416:O448" si="15">SUM(H416:N416)</f>
        <v>13334828.140000001</v>
      </c>
    </row>
    <row r="417" spans="1:16" ht="38.25" x14ac:dyDescent="0.25">
      <c r="A417" s="1203" t="s">
        <v>294</v>
      </c>
      <c r="B417" s="1204" t="s">
        <v>278</v>
      </c>
      <c r="C417" s="186" t="s">
        <v>274</v>
      </c>
      <c r="D417" s="1119" t="s">
        <v>270</v>
      </c>
      <c r="E417" s="1156" t="s">
        <v>270</v>
      </c>
      <c r="F417" s="1155" t="s">
        <v>1454</v>
      </c>
      <c r="G417" s="1119" t="s">
        <v>1453</v>
      </c>
      <c r="H417" s="1183">
        <v>3000</v>
      </c>
      <c r="I417" s="1016" t="s">
        <v>123</v>
      </c>
      <c r="J417" s="1016" t="s">
        <v>123</v>
      </c>
      <c r="K417" s="1016" t="s">
        <v>123</v>
      </c>
      <c r="L417" s="1016" t="s">
        <v>123</v>
      </c>
      <c r="M417" s="1016" t="s">
        <v>123</v>
      </c>
      <c r="N417" s="1016" t="s">
        <v>123</v>
      </c>
      <c r="O417" s="1194">
        <f t="shared" si="15"/>
        <v>3000</v>
      </c>
    </row>
    <row r="418" spans="1:16" ht="25.5" x14ac:dyDescent="0.25">
      <c r="A418" s="1203" t="s">
        <v>268</v>
      </c>
      <c r="B418" s="1205" t="s">
        <v>288</v>
      </c>
      <c r="C418" s="1206" t="s">
        <v>289</v>
      </c>
      <c r="D418" s="1119" t="s">
        <v>224</v>
      </c>
      <c r="E418" s="1206" t="s">
        <v>290</v>
      </c>
      <c r="F418" s="1155" t="s">
        <v>291</v>
      </c>
      <c r="G418" s="1119" t="s">
        <v>100</v>
      </c>
      <c r="H418" s="1183">
        <v>3360</v>
      </c>
      <c r="I418" s="1016" t="s">
        <v>123</v>
      </c>
      <c r="J418" s="1016" t="s">
        <v>123</v>
      </c>
      <c r="K418" s="1016" t="s">
        <v>123</v>
      </c>
      <c r="L418" s="1016" t="s">
        <v>123</v>
      </c>
      <c r="M418" s="1016" t="s">
        <v>123</v>
      </c>
      <c r="N418" s="1016" t="s">
        <v>123</v>
      </c>
      <c r="O418" s="1123">
        <f t="shared" si="15"/>
        <v>3360</v>
      </c>
      <c r="P418" s="233"/>
    </row>
    <row r="419" spans="1:16" ht="38.25" x14ac:dyDescent="0.25">
      <c r="A419" s="1203" t="s">
        <v>268</v>
      </c>
      <c r="B419" s="1205" t="s">
        <v>288</v>
      </c>
      <c r="C419" s="1206" t="s">
        <v>289</v>
      </c>
      <c r="D419" s="1119" t="s">
        <v>224</v>
      </c>
      <c r="E419" s="1203" t="s">
        <v>292</v>
      </c>
      <c r="F419" s="1155" t="s">
        <v>293</v>
      </c>
      <c r="G419" s="1119" t="s">
        <v>100</v>
      </c>
      <c r="H419" s="1183">
        <v>8570</v>
      </c>
      <c r="I419" s="1016" t="s">
        <v>123</v>
      </c>
      <c r="J419" s="1016" t="s">
        <v>123</v>
      </c>
      <c r="K419" s="1016" t="s">
        <v>123</v>
      </c>
      <c r="L419" s="1016" t="s">
        <v>123</v>
      </c>
      <c r="M419" s="1016" t="s">
        <v>123</v>
      </c>
      <c r="N419" s="1016" t="s">
        <v>123</v>
      </c>
      <c r="O419" s="1123">
        <f t="shared" si="15"/>
        <v>8570</v>
      </c>
      <c r="P419" s="233"/>
    </row>
    <row r="420" spans="1:16" ht="38.25" x14ac:dyDescent="0.25">
      <c r="A420" s="1203" t="s">
        <v>268</v>
      </c>
      <c r="B420" s="1119" t="s">
        <v>311</v>
      </c>
      <c r="C420" s="1119" t="s">
        <v>119</v>
      </c>
      <c r="D420" s="1119" t="s">
        <v>125</v>
      </c>
      <c r="E420" s="1119" t="s">
        <v>309</v>
      </c>
      <c r="F420" s="1155" t="s">
        <v>312</v>
      </c>
      <c r="G420" s="1119" t="s">
        <v>83</v>
      </c>
      <c r="H420" s="1207">
        <v>7002.51</v>
      </c>
      <c r="I420" s="1016" t="s">
        <v>123</v>
      </c>
      <c r="J420" s="1016" t="s">
        <v>123</v>
      </c>
      <c r="K420" s="1016" t="s">
        <v>123</v>
      </c>
      <c r="L420" s="1016" t="s">
        <v>123</v>
      </c>
      <c r="M420" s="1016" t="s">
        <v>123</v>
      </c>
      <c r="N420" s="1016" t="s">
        <v>123</v>
      </c>
      <c r="O420" s="1123">
        <f t="shared" si="15"/>
        <v>7002.51</v>
      </c>
      <c r="P420" s="233"/>
    </row>
    <row r="421" spans="1:16" ht="38.25" x14ac:dyDescent="0.25">
      <c r="A421" s="1154" t="s">
        <v>268</v>
      </c>
      <c r="B421" s="747" t="s">
        <v>451</v>
      </c>
      <c r="C421" s="747" t="s">
        <v>1075</v>
      </c>
      <c r="D421" s="747" t="s">
        <v>1064</v>
      </c>
      <c r="E421" s="1119" t="s">
        <v>1065</v>
      </c>
      <c r="F421" s="1155" t="s">
        <v>1073</v>
      </c>
      <c r="G421" s="747" t="s">
        <v>83</v>
      </c>
      <c r="H421" s="1017">
        <v>2904.08</v>
      </c>
      <c r="I421" s="1016" t="s">
        <v>123</v>
      </c>
      <c r="J421" s="1016" t="s">
        <v>123</v>
      </c>
      <c r="K421" s="1016" t="s">
        <v>123</v>
      </c>
      <c r="L421" s="1016" t="s">
        <v>123</v>
      </c>
      <c r="M421" s="1016" t="s">
        <v>123</v>
      </c>
      <c r="N421" s="1016" t="s">
        <v>123</v>
      </c>
      <c r="O421" s="1123">
        <f t="shared" si="15"/>
        <v>2904.08</v>
      </c>
      <c r="P421" s="233"/>
    </row>
    <row r="422" spans="1:16" ht="25.5" x14ac:dyDescent="0.25">
      <c r="A422" s="1154" t="s">
        <v>102</v>
      </c>
      <c r="B422" s="747" t="s">
        <v>451</v>
      </c>
      <c r="C422" s="747" t="s">
        <v>1076</v>
      </c>
      <c r="D422" s="747" t="s">
        <v>1069</v>
      </c>
      <c r="E422" s="1119" t="s">
        <v>327</v>
      </c>
      <c r="F422" s="1155" t="s">
        <v>1040</v>
      </c>
      <c r="G422" s="747" t="s">
        <v>83</v>
      </c>
      <c r="H422" s="1017">
        <v>30000</v>
      </c>
      <c r="I422" s="1016" t="s">
        <v>123</v>
      </c>
      <c r="J422" s="1016" t="s">
        <v>123</v>
      </c>
      <c r="K422" s="1016" t="s">
        <v>123</v>
      </c>
      <c r="L422" s="1016" t="s">
        <v>123</v>
      </c>
      <c r="M422" s="1016" t="s">
        <v>123</v>
      </c>
      <c r="N422" s="1016" t="s">
        <v>123</v>
      </c>
      <c r="O422" s="1123">
        <f t="shared" si="15"/>
        <v>30000</v>
      </c>
      <c r="P422" s="233"/>
    </row>
    <row r="423" spans="1:16" ht="38.25" x14ac:dyDescent="0.25">
      <c r="A423" s="1154" t="s">
        <v>102</v>
      </c>
      <c r="B423" s="747" t="s">
        <v>451</v>
      </c>
      <c r="C423" s="747" t="s">
        <v>1076</v>
      </c>
      <c r="D423" s="747" t="s">
        <v>1069</v>
      </c>
      <c r="E423" s="1119" t="s">
        <v>327</v>
      </c>
      <c r="F423" s="1155" t="s">
        <v>1041</v>
      </c>
      <c r="G423" s="747" t="s">
        <v>83</v>
      </c>
      <c r="H423" s="1017">
        <v>30000</v>
      </c>
      <c r="I423" s="1016" t="s">
        <v>123</v>
      </c>
      <c r="J423" s="1016" t="s">
        <v>123</v>
      </c>
      <c r="K423" s="1016" t="s">
        <v>123</v>
      </c>
      <c r="L423" s="1016" t="s">
        <v>123</v>
      </c>
      <c r="M423" s="1016" t="s">
        <v>123</v>
      </c>
      <c r="N423" s="1016" t="s">
        <v>123</v>
      </c>
      <c r="O423" s="1123">
        <f t="shared" si="15"/>
        <v>30000</v>
      </c>
      <c r="P423" s="233"/>
    </row>
    <row r="424" spans="1:16" ht="38.25" x14ac:dyDescent="0.25">
      <c r="A424" s="1154" t="s">
        <v>102</v>
      </c>
      <c r="B424" s="747" t="s">
        <v>451</v>
      </c>
      <c r="C424" s="747" t="s">
        <v>1076</v>
      </c>
      <c r="D424" s="747" t="s">
        <v>1069</v>
      </c>
      <c r="E424" s="1119" t="s">
        <v>327</v>
      </c>
      <c r="F424" s="1155" t="s">
        <v>1455</v>
      </c>
      <c r="G424" s="747" t="s">
        <v>83</v>
      </c>
      <c r="H424" s="1017">
        <v>30000</v>
      </c>
      <c r="I424" s="1016" t="s">
        <v>123</v>
      </c>
      <c r="J424" s="1016" t="s">
        <v>123</v>
      </c>
      <c r="K424" s="1016" t="s">
        <v>123</v>
      </c>
      <c r="L424" s="1016" t="s">
        <v>123</v>
      </c>
      <c r="M424" s="1016" t="s">
        <v>123</v>
      </c>
      <c r="N424" s="1016" t="s">
        <v>123</v>
      </c>
      <c r="O424" s="1123">
        <f t="shared" si="15"/>
        <v>30000</v>
      </c>
      <c r="P424" s="233"/>
    </row>
    <row r="425" spans="1:16" ht="38.25" x14ac:dyDescent="0.25">
      <c r="A425" s="1154" t="s">
        <v>102</v>
      </c>
      <c r="B425" s="747" t="s">
        <v>451</v>
      </c>
      <c r="C425" s="747" t="s">
        <v>1076</v>
      </c>
      <c r="D425" s="747" t="s">
        <v>1069</v>
      </c>
      <c r="E425" s="1119" t="s">
        <v>327</v>
      </c>
      <c r="F425" s="1155" t="s">
        <v>1042</v>
      </c>
      <c r="G425" s="747" t="s">
        <v>83</v>
      </c>
      <c r="H425" s="1017">
        <v>30000</v>
      </c>
      <c r="I425" s="1016" t="s">
        <v>123</v>
      </c>
      <c r="J425" s="1016" t="s">
        <v>123</v>
      </c>
      <c r="K425" s="1016" t="s">
        <v>123</v>
      </c>
      <c r="L425" s="1016" t="s">
        <v>123</v>
      </c>
      <c r="M425" s="1016" t="s">
        <v>123</v>
      </c>
      <c r="N425" s="1016" t="s">
        <v>123</v>
      </c>
      <c r="O425" s="1123">
        <f t="shared" si="15"/>
        <v>30000</v>
      </c>
      <c r="P425" s="233"/>
    </row>
    <row r="426" spans="1:16" ht="38.25" x14ac:dyDescent="0.25">
      <c r="A426" s="1154" t="s">
        <v>102</v>
      </c>
      <c r="B426" s="747" t="s">
        <v>451</v>
      </c>
      <c r="C426" s="747" t="s">
        <v>1076</v>
      </c>
      <c r="D426" s="747" t="s">
        <v>1069</v>
      </c>
      <c r="E426" s="1119" t="s">
        <v>327</v>
      </c>
      <c r="F426" s="1155" t="s">
        <v>1456</v>
      </c>
      <c r="G426" s="747" t="s">
        <v>83</v>
      </c>
      <c r="H426" s="1017">
        <v>70000</v>
      </c>
      <c r="I426" s="1016" t="s">
        <v>123</v>
      </c>
      <c r="J426" s="1016" t="s">
        <v>123</v>
      </c>
      <c r="K426" s="1016" t="s">
        <v>123</v>
      </c>
      <c r="L426" s="1016" t="s">
        <v>123</v>
      </c>
      <c r="M426" s="1016" t="s">
        <v>123</v>
      </c>
      <c r="N426" s="1016" t="s">
        <v>123</v>
      </c>
      <c r="O426" s="1123">
        <f t="shared" si="15"/>
        <v>70000</v>
      </c>
      <c r="P426" s="233"/>
    </row>
    <row r="427" spans="1:16" ht="38.25" x14ac:dyDescent="0.25">
      <c r="A427" s="1154" t="s">
        <v>102</v>
      </c>
      <c r="B427" s="747" t="s">
        <v>451</v>
      </c>
      <c r="C427" s="747" t="s">
        <v>1076</v>
      </c>
      <c r="D427" s="747" t="s">
        <v>1069</v>
      </c>
      <c r="E427" s="1119" t="s">
        <v>327</v>
      </c>
      <c r="F427" s="1155" t="s">
        <v>1043</v>
      </c>
      <c r="G427" s="747" t="s">
        <v>83</v>
      </c>
      <c r="H427" s="1017">
        <v>30000</v>
      </c>
      <c r="I427" s="1016" t="s">
        <v>123</v>
      </c>
      <c r="J427" s="1016" t="s">
        <v>123</v>
      </c>
      <c r="K427" s="1016" t="s">
        <v>123</v>
      </c>
      <c r="L427" s="1016" t="s">
        <v>123</v>
      </c>
      <c r="M427" s="1016" t="s">
        <v>123</v>
      </c>
      <c r="N427" s="1016" t="s">
        <v>123</v>
      </c>
      <c r="O427" s="1123">
        <f t="shared" si="15"/>
        <v>30000</v>
      </c>
      <c r="P427" s="233"/>
    </row>
    <row r="428" spans="1:16" ht="25.5" x14ac:dyDescent="0.25">
      <c r="A428" s="1154" t="s">
        <v>102</v>
      </c>
      <c r="B428" s="747" t="s">
        <v>451</v>
      </c>
      <c r="C428" s="747" t="s">
        <v>1076</v>
      </c>
      <c r="D428" s="747" t="s">
        <v>1069</v>
      </c>
      <c r="E428" s="1119" t="s">
        <v>327</v>
      </c>
      <c r="F428" s="1155" t="s">
        <v>1044</v>
      </c>
      <c r="G428" s="747" t="s">
        <v>83</v>
      </c>
      <c r="H428" s="1017">
        <v>50000</v>
      </c>
      <c r="I428" s="1016" t="s">
        <v>123</v>
      </c>
      <c r="J428" s="1016" t="s">
        <v>123</v>
      </c>
      <c r="K428" s="1016" t="s">
        <v>123</v>
      </c>
      <c r="L428" s="1016" t="s">
        <v>123</v>
      </c>
      <c r="M428" s="1016" t="s">
        <v>123</v>
      </c>
      <c r="N428" s="1016" t="s">
        <v>123</v>
      </c>
      <c r="O428" s="1123">
        <f t="shared" si="15"/>
        <v>50000</v>
      </c>
      <c r="P428" s="233"/>
    </row>
    <row r="429" spans="1:16" ht="25.5" x14ac:dyDescent="0.25">
      <c r="A429" s="1154" t="s">
        <v>102</v>
      </c>
      <c r="B429" s="747" t="s">
        <v>451</v>
      </c>
      <c r="C429" s="747" t="s">
        <v>1076</v>
      </c>
      <c r="D429" s="747" t="s">
        <v>1069</v>
      </c>
      <c r="E429" s="1119" t="s">
        <v>327</v>
      </c>
      <c r="F429" s="1155" t="s">
        <v>1045</v>
      </c>
      <c r="G429" s="747" t="s">
        <v>83</v>
      </c>
      <c r="H429" s="1017">
        <v>30000</v>
      </c>
      <c r="I429" s="1016" t="s">
        <v>123</v>
      </c>
      <c r="J429" s="1016" t="s">
        <v>123</v>
      </c>
      <c r="K429" s="1016" t="s">
        <v>123</v>
      </c>
      <c r="L429" s="1016" t="s">
        <v>123</v>
      </c>
      <c r="M429" s="1016" t="s">
        <v>123</v>
      </c>
      <c r="N429" s="1016" t="s">
        <v>123</v>
      </c>
      <c r="O429" s="1123">
        <f t="shared" si="15"/>
        <v>30000</v>
      </c>
      <c r="P429" s="233"/>
    </row>
    <row r="430" spans="1:16" ht="25.5" x14ac:dyDescent="0.25">
      <c r="A430" s="1154" t="s">
        <v>102</v>
      </c>
      <c r="B430" s="747" t="s">
        <v>451</v>
      </c>
      <c r="C430" s="747" t="s">
        <v>1076</v>
      </c>
      <c r="D430" s="747" t="s">
        <v>1069</v>
      </c>
      <c r="E430" s="1119" t="s">
        <v>327</v>
      </c>
      <c r="F430" s="1155" t="s">
        <v>1046</v>
      </c>
      <c r="G430" s="747" t="s">
        <v>83</v>
      </c>
      <c r="H430" s="1017">
        <v>30000</v>
      </c>
      <c r="I430" s="1016" t="s">
        <v>123</v>
      </c>
      <c r="J430" s="1016" t="s">
        <v>123</v>
      </c>
      <c r="K430" s="1016" t="s">
        <v>123</v>
      </c>
      <c r="L430" s="1016" t="s">
        <v>123</v>
      </c>
      <c r="M430" s="1016" t="s">
        <v>123</v>
      </c>
      <c r="N430" s="1016" t="s">
        <v>123</v>
      </c>
      <c r="O430" s="1123">
        <f t="shared" si="15"/>
        <v>30000</v>
      </c>
      <c r="P430" s="233"/>
    </row>
    <row r="431" spans="1:16" ht="38.25" x14ac:dyDescent="0.25">
      <c r="A431" s="1154" t="s">
        <v>102</v>
      </c>
      <c r="B431" s="747" t="s">
        <v>451</v>
      </c>
      <c r="C431" s="747" t="s">
        <v>1076</v>
      </c>
      <c r="D431" s="747" t="s">
        <v>1069</v>
      </c>
      <c r="E431" s="1119" t="s">
        <v>327</v>
      </c>
      <c r="F431" s="1155" t="s">
        <v>1457</v>
      </c>
      <c r="G431" s="747" t="s">
        <v>83</v>
      </c>
      <c r="H431" s="1017">
        <v>30000</v>
      </c>
      <c r="I431" s="1016" t="s">
        <v>123</v>
      </c>
      <c r="J431" s="1016" t="s">
        <v>123</v>
      </c>
      <c r="K431" s="1016" t="s">
        <v>123</v>
      </c>
      <c r="L431" s="1016" t="s">
        <v>123</v>
      </c>
      <c r="M431" s="1016" t="s">
        <v>123</v>
      </c>
      <c r="N431" s="1016" t="s">
        <v>123</v>
      </c>
      <c r="O431" s="1123">
        <f t="shared" si="15"/>
        <v>30000</v>
      </c>
      <c r="P431" s="233"/>
    </row>
    <row r="432" spans="1:16" ht="25.5" x14ac:dyDescent="0.25">
      <c r="A432" s="1154" t="s">
        <v>102</v>
      </c>
      <c r="B432" s="747" t="s">
        <v>451</v>
      </c>
      <c r="C432" s="747" t="s">
        <v>1076</v>
      </c>
      <c r="D432" s="747" t="s">
        <v>1069</v>
      </c>
      <c r="E432" s="1119" t="s">
        <v>327</v>
      </c>
      <c r="F432" s="1155" t="s">
        <v>1458</v>
      </c>
      <c r="G432" s="747" t="s">
        <v>83</v>
      </c>
      <c r="H432" s="1017">
        <v>30000</v>
      </c>
      <c r="I432" s="1016" t="s">
        <v>123</v>
      </c>
      <c r="J432" s="1016" t="s">
        <v>123</v>
      </c>
      <c r="K432" s="1016" t="s">
        <v>123</v>
      </c>
      <c r="L432" s="1016" t="s">
        <v>123</v>
      </c>
      <c r="M432" s="1016" t="s">
        <v>123</v>
      </c>
      <c r="N432" s="1016" t="s">
        <v>123</v>
      </c>
      <c r="O432" s="1123">
        <f t="shared" si="15"/>
        <v>30000</v>
      </c>
      <c r="P432" s="233"/>
    </row>
    <row r="433" spans="1:16" ht="25.5" x14ac:dyDescent="0.25">
      <c r="A433" s="1154" t="s">
        <v>102</v>
      </c>
      <c r="B433" s="747" t="s">
        <v>451</v>
      </c>
      <c r="C433" s="747" t="s">
        <v>1076</v>
      </c>
      <c r="D433" s="747" t="s">
        <v>1069</v>
      </c>
      <c r="E433" s="1119" t="s">
        <v>327</v>
      </c>
      <c r="F433" s="1155" t="s">
        <v>1047</v>
      </c>
      <c r="G433" s="747" t="s">
        <v>83</v>
      </c>
      <c r="H433" s="1017">
        <v>30000</v>
      </c>
      <c r="I433" s="1016" t="s">
        <v>123</v>
      </c>
      <c r="J433" s="1016" t="s">
        <v>123</v>
      </c>
      <c r="K433" s="1016" t="s">
        <v>123</v>
      </c>
      <c r="L433" s="1016" t="s">
        <v>123</v>
      </c>
      <c r="M433" s="1016" t="s">
        <v>123</v>
      </c>
      <c r="N433" s="1016" t="s">
        <v>123</v>
      </c>
      <c r="O433" s="1123">
        <f t="shared" si="15"/>
        <v>30000</v>
      </c>
      <c r="P433" s="233"/>
    </row>
    <row r="434" spans="1:16" ht="38.25" x14ac:dyDescent="0.25">
      <c r="A434" s="1154" t="s">
        <v>102</v>
      </c>
      <c r="B434" s="747" t="s">
        <v>451</v>
      </c>
      <c r="C434" s="747" t="s">
        <v>1076</v>
      </c>
      <c r="D434" s="747" t="s">
        <v>1069</v>
      </c>
      <c r="E434" s="1119" t="s">
        <v>327</v>
      </c>
      <c r="F434" s="1155" t="s">
        <v>1459</v>
      </c>
      <c r="G434" s="747" t="s">
        <v>83</v>
      </c>
      <c r="H434" s="1017">
        <v>30000</v>
      </c>
      <c r="I434" s="1016" t="s">
        <v>123</v>
      </c>
      <c r="J434" s="1016" t="s">
        <v>123</v>
      </c>
      <c r="K434" s="1016" t="s">
        <v>123</v>
      </c>
      <c r="L434" s="1016" t="s">
        <v>123</v>
      </c>
      <c r="M434" s="1016" t="s">
        <v>123</v>
      </c>
      <c r="N434" s="1016" t="s">
        <v>123</v>
      </c>
      <c r="O434" s="1123">
        <f t="shared" si="15"/>
        <v>30000</v>
      </c>
      <c r="P434" s="233"/>
    </row>
    <row r="435" spans="1:16" ht="38.25" x14ac:dyDescent="0.25">
      <c r="A435" s="1154" t="s">
        <v>102</v>
      </c>
      <c r="B435" s="747" t="s">
        <v>451</v>
      </c>
      <c r="C435" s="747" t="s">
        <v>1076</v>
      </c>
      <c r="D435" s="747" t="s">
        <v>1069</v>
      </c>
      <c r="E435" s="1119" t="s">
        <v>327</v>
      </c>
      <c r="F435" s="1155" t="s">
        <v>1048</v>
      </c>
      <c r="G435" s="747" t="s">
        <v>83</v>
      </c>
      <c r="H435" s="1017">
        <v>30000</v>
      </c>
      <c r="I435" s="1016" t="s">
        <v>123</v>
      </c>
      <c r="J435" s="1016" t="s">
        <v>123</v>
      </c>
      <c r="K435" s="1016" t="s">
        <v>123</v>
      </c>
      <c r="L435" s="1016" t="s">
        <v>123</v>
      </c>
      <c r="M435" s="1016" t="s">
        <v>123</v>
      </c>
      <c r="N435" s="1016" t="s">
        <v>123</v>
      </c>
      <c r="O435" s="1123">
        <f t="shared" si="15"/>
        <v>30000</v>
      </c>
      <c r="P435" s="233"/>
    </row>
    <row r="436" spans="1:16" ht="51" x14ac:dyDescent="0.25">
      <c r="A436" s="1154" t="s">
        <v>102</v>
      </c>
      <c r="B436" s="747" t="s">
        <v>451</v>
      </c>
      <c r="C436" s="747" t="s">
        <v>1076</v>
      </c>
      <c r="D436" s="747" t="s">
        <v>1069</v>
      </c>
      <c r="E436" s="1119" t="s">
        <v>327</v>
      </c>
      <c r="F436" s="1155" t="s">
        <v>1049</v>
      </c>
      <c r="G436" s="747" t="s">
        <v>83</v>
      </c>
      <c r="H436" s="1017">
        <v>30000</v>
      </c>
      <c r="I436" s="1016" t="s">
        <v>123</v>
      </c>
      <c r="J436" s="1016" t="s">
        <v>123</v>
      </c>
      <c r="K436" s="1016" t="s">
        <v>123</v>
      </c>
      <c r="L436" s="1016" t="s">
        <v>123</v>
      </c>
      <c r="M436" s="1016" t="s">
        <v>123</v>
      </c>
      <c r="N436" s="1016" t="s">
        <v>123</v>
      </c>
      <c r="O436" s="1123">
        <f t="shared" si="15"/>
        <v>30000</v>
      </c>
      <c r="P436" s="233"/>
    </row>
    <row r="437" spans="1:16" ht="38.25" x14ac:dyDescent="0.25">
      <c r="A437" s="1154" t="s">
        <v>102</v>
      </c>
      <c r="B437" s="747" t="s">
        <v>451</v>
      </c>
      <c r="C437" s="747" t="s">
        <v>1076</v>
      </c>
      <c r="D437" s="747" t="s">
        <v>1069</v>
      </c>
      <c r="E437" s="1119" t="s">
        <v>327</v>
      </c>
      <c r="F437" s="1155" t="s">
        <v>1050</v>
      </c>
      <c r="G437" s="747" t="s">
        <v>83</v>
      </c>
      <c r="H437" s="1017">
        <v>30000</v>
      </c>
      <c r="I437" s="1016" t="s">
        <v>123</v>
      </c>
      <c r="J437" s="1016" t="s">
        <v>123</v>
      </c>
      <c r="K437" s="1016" t="s">
        <v>123</v>
      </c>
      <c r="L437" s="1016" t="s">
        <v>123</v>
      </c>
      <c r="M437" s="1016" t="s">
        <v>123</v>
      </c>
      <c r="N437" s="1016" t="s">
        <v>123</v>
      </c>
      <c r="O437" s="1123">
        <f t="shared" si="15"/>
        <v>30000</v>
      </c>
      <c r="P437" s="233"/>
    </row>
    <row r="438" spans="1:16" ht="38.25" x14ac:dyDescent="0.25">
      <c r="A438" s="1154" t="s">
        <v>102</v>
      </c>
      <c r="B438" s="747" t="s">
        <v>451</v>
      </c>
      <c r="C438" s="747" t="s">
        <v>1076</v>
      </c>
      <c r="D438" s="747" t="s">
        <v>1069</v>
      </c>
      <c r="E438" s="1119" t="s">
        <v>327</v>
      </c>
      <c r="F438" s="1155" t="s">
        <v>1460</v>
      </c>
      <c r="G438" s="747" t="s">
        <v>83</v>
      </c>
      <c r="H438" s="1017">
        <v>30000</v>
      </c>
      <c r="I438" s="1016" t="s">
        <v>123</v>
      </c>
      <c r="J438" s="1016" t="s">
        <v>123</v>
      </c>
      <c r="K438" s="1016" t="s">
        <v>123</v>
      </c>
      <c r="L438" s="1016" t="s">
        <v>123</v>
      </c>
      <c r="M438" s="1016" t="s">
        <v>123</v>
      </c>
      <c r="N438" s="1016" t="s">
        <v>123</v>
      </c>
      <c r="O438" s="1123">
        <f t="shared" si="15"/>
        <v>30000</v>
      </c>
      <c r="P438" s="233"/>
    </row>
    <row r="439" spans="1:16" ht="51" x14ac:dyDescent="0.25">
      <c r="A439" s="1154" t="s">
        <v>102</v>
      </c>
      <c r="B439" s="747" t="s">
        <v>451</v>
      </c>
      <c r="C439" s="747" t="s">
        <v>1076</v>
      </c>
      <c r="D439" s="747" t="s">
        <v>1069</v>
      </c>
      <c r="E439" s="1119" t="s">
        <v>327</v>
      </c>
      <c r="F439" s="1155" t="s">
        <v>1461</v>
      </c>
      <c r="G439" s="747" t="s">
        <v>83</v>
      </c>
      <c r="H439" s="1017">
        <v>80000</v>
      </c>
      <c r="I439" s="1016" t="s">
        <v>123</v>
      </c>
      <c r="J439" s="1016" t="s">
        <v>123</v>
      </c>
      <c r="K439" s="1016" t="s">
        <v>123</v>
      </c>
      <c r="L439" s="1016" t="s">
        <v>123</v>
      </c>
      <c r="M439" s="1016" t="s">
        <v>123</v>
      </c>
      <c r="N439" s="1016" t="s">
        <v>123</v>
      </c>
      <c r="O439" s="1123">
        <f t="shared" si="15"/>
        <v>80000</v>
      </c>
      <c r="P439" s="233"/>
    </row>
    <row r="440" spans="1:16" ht="38.25" x14ac:dyDescent="0.25">
      <c r="A440" s="1154" t="s">
        <v>102</v>
      </c>
      <c r="B440" s="747" t="s">
        <v>451</v>
      </c>
      <c r="C440" s="747" t="s">
        <v>1076</v>
      </c>
      <c r="D440" s="747" t="s">
        <v>1069</v>
      </c>
      <c r="E440" s="1119" t="s">
        <v>327</v>
      </c>
      <c r="F440" s="1155" t="s">
        <v>1051</v>
      </c>
      <c r="G440" s="747" t="s">
        <v>83</v>
      </c>
      <c r="H440" s="1017">
        <v>30000</v>
      </c>
      <c r="I440" s="1016" t="s">
        <v>123</v>
      </c>
      <c r="J440" s="1016" t="s">
        <v>123</v>
      </c>
      <c r="K440" s="1016" t="s">
        <v>123</v>
      </c>
      <c r="L440" s="1016" t="s">
        <v>123</v>
      </c>
      <c r="M440" s="1016" t="s">
        <v>123</v>
      </c>
      <c r="N440" s="1016" t="s">
        <v>123</v>
      </c>
      <c r="O440" s="1123">
        <f t="shared" si="15"/>
        <v>30000</v>
      </c>
      <c r="P440" s="233"/>
    </row>
    <row r="441" spans="1:16" ht="25.5" x14ac:dyDescent="0.25">
      <c r="A441" s="1154" t="s">
        <v>102</v>
      </c>
      <c r="B441" s="747" t="s">
        <v>451</v>
      </c>
      <c r="C441" s="747" t="s">
        <v>1076</v>
      </c>
      <c r="D441" s="747" t="s">
        <v>1069</v>
      </c>
      <c r="E441" s="1119" t="s">
        <v>327</v>
      </c>
      <c r="F441" s="1155" t="s">
        <v>1052</v>
      </c>
      <c r="G441" s="747" t="s">
        <v>83</v>
      </c>
      <c r="H441" s="1017">
        <v>30000</v>
      </c>
      <c r="I441" s="1016" t="s">
        <v>123</v>
      </c>
      <c r="J441" s="1016" t="s">
        <v>123</v>
      </c>
      <c r="K441" s="1016" t="s">
        <v>123</v>
      </c>
      <c r="L441" s="1016" t="s">
        <v>123</v>
      </c>
      <c r="M441" s="1016" t="s">
        <v>123</v>
      </c>
      <c r="N441" s="1016" t="s">
        <v>123</v>
      </c>
      <c r="O441" s="1123">
        <f t="shared" si="15"/>
        <v>30000</v>
      </c>
      <c r="P441" s="233"/>
    </row>
    <row r="442" spans="1:16" ht="25.5" x14ac:dyDescent="0.25">
      <c r="A442" s="1154" t="s">
        <v>102</v>
      </c>
      <c r="B442" s="747" t="s">
        <v>451</v>
      </c>
      <c r="C442" s="747" t="s">
        <v>1076</v>
      </c>
      <c r="D442" s="747" t="s">
        <v>1069</v>
      </c>
      <c r="E442" s="1119" t="s">
        <v>327</v>
      </c>
      <c r="F442" s="1155" t="s">
        <v>1462</v>
      </c>
      <c r="G442" s="747" t="s">
        <v>83</v>
      </c>
      <c r="H442" s="1017">
        <v>30000</v>
      </c>
      <c r="I442" s="1016" t="s">
        <v>123</v>
      </c>
      <c r="J442" s="1016" t="s">
        <v>123</v>
      </c>
      <c r="K442" s="1016" t="s">
        <v>123</v>
      </c>
      <c r="L442" s="1016" t="s">
        <v>123</v>
      </c>
      <c r="M442" s="1016" t="s">
        <v>123</v>
      </c>
      <c r="N442" s="1016" t="s">
        <v>123</v>
      </c>
      <c r="O442" s="1123">
        <f t="shared" si="15"/>
        <v>30000</v>
      </c>
      <c r="P442" s="233"/>
    </row>
    <row r="443" spans="1:16" ht="38.25" x14ac:dyDescent="0.25">
      <c r="A443" s="1154" t="s">
        <v>102</v>
      </c>
      <c r="B443" s="747" t="s">
        <v>451</v>
      </c>
      <c r="C443" s="747" t="s">
        <v>1076</v>
      </c>
      <c r="D443" s="747" t="s">
        <v>1069</v>
      </c>
      <c r="E443" s="1119" t="s">
        <v>327</v>
      </c>
      <c r="F443" s="1155" t="s">
        <v>1053</v>
      </c>
      <c r="G443" s="747" t="s">
        <v>83</v>
      </c>
      <c r="H443" s="1017">
        <v>30000</v>
      </c>
      <c r="I443" s="1016" t="s">
        <v>123</v>
      </c>
      <c r="J443" s="1016" t="s">
        <v>123</v>
      </c>
      <c r="K443" s="1016" t="s">
        <v>123</v>
      </c>
      <c r="L443" s="1016" t="s">
        <v>123</v>
      </c>
      <c r="M443" s="1016" t="s">
        <v>123</v>
      </c>
      <c r="N443" s="1016" t="s">
        <v>123</v>
      </c>
      <c r="O443" s="1123">
        <f t="shared" si="15"/>
        <v>30000</v>
      </c>
      <c r="P443" s="233"/>
    </row>
    <row r="444" spans="1:16" ht="38.25" x14ac:dyDescent="0.25">
      <c r="A444" s="1154" t="s">
        <v>102</v>
      </c>
      <c r="B444" s="747" t="s">
        <v>451</v>
      </c>
      <c r="C444" s="747" t="s">
        <v>1076</v>
      </c>
      <c r="D444" s="747" t="s">
        <v>1069</v>
      </c>
      <c r="E444" s="1119" t="s">
        <v>327</v>
      </c>
      <c r="F444" s="1155" t="s">
        <v>1054</v>
      </c>
      <c r="G444" s="747" t="s">
        <v>83</v>
      </c>
      <c r="H444" s="1017">
        <v>30000</v>
      </c>
      <c r="I444" s="1016" t="s">
        <v>123</v>
      </c>
      <c r="J444" s="1016" t="s">
        <v>123</v>
      </c>
      <c r="K444" s="1016" t="s">
        <v>123</v>
      </c>
      <c r="L444" s="1016" t="s">
        <v>123</v>
      </c>
      <c r="M444" s="1016" t="s">
        <v>123</v>
      </c>
      <c r="N444" s="1016" t="s">
        <v>123</v>
      </c>
      <c r="O444" s="1123">
        <f t="shared" si="15"/>
        <v>30000</v>
      </c>
      <c r="P444" s="233"/>
    </row>
    <row r="445" spans="1:16" ht="25.5" x14ac:dyDescent="0.25">
      <c r="A445" s="1154" t="s">
        <v>102</v>
      </c>
      <c r="B445" s="747" t="s">
        <v>451</v>
      </c>
      <c r="C445" s="747" t="s">
        <v>1076</v>
      </c>
      <c r="D445" s="747" t="s">
        <v>1069</v>
      </c>
      <c r="E445" s="1119" t="s">
        <v>327</v>
      </c>
      <c r="F445" s="1155" t="s">
        <v>1463</v>
      </c>
      <c r="G445" s="747" t="s">
        <v>83</v>
      </c>
      <c r="H445" s="1017">
        <v>30000</v>
      </c>
      <c r="I445" s="1016" t="s">
        <v>123</v>
      </c>
      <c r="J445" s="1016" t="s">
        <v>123</v>
      </c>
      <c r="K445" s="1016" t="s">
        <v>123</v>
      </c>
      <c r="L445" s="1016" t="s">
        <v>123</v>
      </c>
      <c r="M445" s="1016" t="s">
        <v>123</v>
      </c>
      <c r="N445" s="1016" t="s">
        <v>123</v>
      </c>
      <c r="O445" s="1123">
        <f t="shared" si="15"/>
        <v>30000</v>
      </c>
      <c r="P445" s="233"/>
    </row>
    <row r="446" spans="1:16" ht="25.5" x14ac:dyDescent="0.25">
      <c r="A446" s="1154" t="s">
        <v>102</v>
      </c>
      <c r="B446" s="747" t="s">
        <v>451</v>
      </c>
      <c r="C446" s="747" t="s">
        <v>1076</v>
      </c>
      <c r="D446" s="747" t="s">
        <v>1069</v>
      </c>
      <c r="E446" s="1119" t="s">
        <v>327</v>
      </c>
      <c r="F446" s="1155" t="s">
        <v>1464</v>
      </c>
      <c r="G446" s="747" t="s">
        <v>83</v>
      </c>
      <c r="H446" s="1017">
        <v>30000</v>
      </c>
      <c r="I446" s="1016" t="s">
        <v>123</v>
      </c>
      <c r="J446" s="1016" t="s">
        <v>123</v>
      </c>
      <c r="K446" s="1016" t="s">
        <v>123</v>
      </c>
      <c r="L446" s="1016" t="s">
        <v>123</v>
      </c>
      <c r="M446" s="1016" t="s">
        <v>123</v>
      </c>
      <c r="N446" s="1016" t="s">
        <v>123</v>
      </c>
      <c r="O446" s="1123">
        <f t="shared" si="15"/>
        <v>30000</v>
      </c>
      <c r="P446" s="233"/>
    </row>
    <row r="447" spans="1:16" ht="45" customHeight="1" x14ac:dyDescent="0.25">
      <c r="A447" s="1154" t="s">
        <v>102</v>
      </c>
      <c r="B447" s="747" t="s">
        <v>451</v>
      </c>
      <c r="C447" s="747" t="s">
        <v>1076</v>
      </c>
      <c r="D447" s="747" t="s">
        <v>1069</v>
      </c>
      <c r="E447" s="1119" t="s">
        <v>327</v>
      </c>
      <c r="F447" s="1155" t="s">
        <v>1055</v>
      </c>
      <c r="G447" s="747" t="s">
        <v>83</v>
      </c>
      <c r="H447" s="1017">
        <v>130000</v>
      </c>
      <c r="I447" s="1016" t="s">
        <v>123</v>
      </c>
      <c r="J447" s="1016" t="s">
        <v>123</v>
      </c>
      <c r="K447" s="1016" t="s">
        <v>123</v>
      </c>
      <c r="L447" s="1016" t="s">
        <v>123</v>
      </c>
      <c r="M447" s="1016" t="s">
        <v>123</v>
      </c>
      <c r="N447" s="1016" t="s">
        <v>123</v>
      </c>
      <c r="O447" s="1123">
        <f t="shared" si="15"/>
        <v>130000</v>
      </c>
      <c r="P447" s="233"/>
    </row>
    <row r="448" spans="1:16" ht="32.25" customHeight="1" x14ac:dyDescent="0.25">
      <c r="A448" s="1154" t="s">
        <v>102</v>
      </c>
      <c r="B448" s="747" t="s">
        <v>451</v>
      </c>
      <c r="C448" s="747" t="s">
        <v>1076</v>
      </c>
      <c r="D448" s="747" t="s">
        <v>1069</v>
      </c>
      <c r="E448" s="1119" t="s">
        <v>1070</v>
      </c>
      <c r="F448" s="1155" t="s">
        <v>1056</v>
      </c>
      <c r="G448" s="747" t="s">
        <v>83</v>
      </c>
      <c r="H448" s="1017">
        <v>10000</v>
      </c>
      <c r="I448" s="1016" t="s">
        <v>123</v>
      </c>
      <c r="J448" s="1016" t="s">
        <v>123</v>
      </c>
      <c r="K448" s="1016" t="s">
        <v>123</v>
      </c>
      <c r="L448" s="1016" t="s">
        <v>123</v>
      </c>
      <c r="M448" s="1016" t="s">
        <v>123</v>
      </c>
      <c r="N448" s="1016" t="s">
        <v>123</v>
      </c>
      <c r="O448" s="1123">
        <f t="shared" si="15"/>
        <v>10000</v>
      </c>
      <c r="P448" s="233"/>
    </row>
    <row r="449" spans="1:15" ht="40.5" customHeight="1" x14ac:dyDescent="0.25">
      <c r="A449" s="1126" t="s">
        <v>102</v>
      </c>
      <c r="B449" s="1156" t="s">
        <v>430</v>
      </c>
      <c r="C449" s="1156" t="s">
        <v>414</v>
      </c>
      <c r="D449" s="1119" t="s">
        <v>427</v>
      </c>
      <c r="E449" s="100" t="s">
        <v>413</v>
      </c>
      <c r="F449" s="1122" t="s">
        <v>428</v>
      </c>
      <c r="G449" s="1119" t="s">
        <v>83</v>
      </c>
      <c r="H449" s="1017">
        <f>11874.83-0.31</f>
        <v>11874.52</v>
      </c>
      <c r="I449" s="1016" t="s">
        <v>123</v>
      </c>
      <c r="J449" s="1016" t="s">
        <v>123</v>
      </c>
      <c r="K449" s="1016" t="s">
        <v>123</v>
      </c>
      <c r="L449" s="1016" t="s">
        <v>123</v>
      </c>
      <c r="M449" s="1016" t="s">
        <v>123</v>
      </c>
      <c r="N449" s="1016" t="s">
        <v>123</v>
      </c>
      <c r="O449" s="1123">
        <f>SUM(H449:N449)</f>
        <v>11874.52</v>
      </c>
    </row>
    <row r="450" spans="1:15" ht="48" customHeight="1" x14ac:dyDescent="0.25">
      <c r="A450" s="1126" t="s">
        <v>102</v>
      </c>
      <c r="B450" s="1156" t="s">
        <v>430</v>
      </c>
      <c r="C450" s="1156" t="s">
        <v>414</v>
      </c>
      <c r="D450" s="1119" t="s">
        <v>427</v>
      </c>
      <c r="E450" s="281" t="s">
        <v>413</v>
      </c>
      <c r="F450" s="1157" t="s">
        <v>429</v>
      </c>
      <c r="G450" s="1119" t="s">
        <v>83</v>
      </c>
      <c r="H450" s="1017">
        <v>10978.61</v>
      </c>
      <c r="I450" s="1016" t="s">
        <v>123</v>
      </c>
      <c r="J450" s="1016" t="s">
        <v>123</v>
      </c>
      <c r="K450" s="1016" t="s">
        <v>123</v>
      </c>
      <c r="L450" s="1016" t="s">
        <v>123</v>
      </c>
      <c r="M450" s="1016" t="s">
        <v>123</v>
      </c>
      <c r="N450" s="1016" t="s">
        <v>123</v>
      </c>
      <c r="O450" s="1123">
        <f>SUM(H450:N450)</f>
        <v>10978.61</v>
      </c>
    </row>
    <row r="451" spans="1:15" ht="51" x14ac:dyDescent="0.25">
      <c r="A451" s="1158" t="s">
        <v>489</v>
      </c>
      <c r="B451" s="1116" t="s">
        <v>450</v>
      </c>
      <c r="C451" s="1156" t="s">
        <v>414</v>
      </c>
      <c r="D451" s="1159" t="s">
        <v>449</v>
      </c>
      <c r="E451" s="1160" t="s">
        <v>492</v>
      </c>
      <c r="F451" s="1161" t="s">
        <v>494</v>
      </c>
      <c r="G451" s="1162" t="s">
        <v>83</v>
      </c>
      <c r="H451" s="1017">
        <v>14003.64</v>
      </c>
      <c r="I451" s="1016" t="s">
        <v>123</v>
      </c>
      <c r="J451" s="1016" t="s">
        <v>123</v>
      </c>
      <c r="K451" s="1016" t="s">
        <v>123</v>
      </c>
      <c r="L451" s="1016" t="s">
        <v>123</v>
      </c>
      <c r="M451" s="1016" t="s">
        <v>123</v>
      </c>
      <c r="N451" s="1016" t="s">
        <v>123</v>
      </c>
      <c r="O451" s="1123">
        <f>SUM(H451:N451)</f>
        <v>14003.64</v>
      </c>
    </row>
    <row r="452" spans="1:15" ht="33.75" customHeight="1" x14ac:dyDescent="0.25">
      <c r="A452" s="1126" t="s">
        <v>102</v>
      </c>
      <c r="B452" s="1156" t="s">
        <v>87</v>
      </c>
      <c r="C452" s="1156" t="s">
        <v>414</v>
      </c>
      <c r="D452" s="1119" t="s">
        <v>427</v>
      </c>
      <c r="E452" s="1156" t="s">
        <v>454</v>
      </c>
      <c r="F452" s="1122" t="s">
        <v>114</v>
      </c>
      <c r="G452" s="1119" t="s">
        <v>83</v>
      </c>
      <c r="H452" s="1163">
        <v>2464.59</v>
      </c>
      <c r="I452" s="1016" t="s">
        <v>123</v>
      </c>
      <c r="J452" s="1016" t="s">
        <v>123</v>
      </c>
      <c r="K452" s="1016" t="s">
        <v>123</v>
      </c>
      <c r="L452" s="1016" t="s">
        <v>123</v>
      </c>
      <c r="M452" s="1016" t="s">
        <v>123</v>
      </c>
      <c r="N452" s="1016" t="s">
        <v>123</v>
      </c>
      <c r="O452" s="1123">
        <f t="shared" ref="O452:O496" si="16">SUM(H452:N452)</f>
        <v>2464.59</v>
      </c>
    </row>
    <row r="453" spans="1:15" ht="38.25" x14ac:dyDescent="0.25">
      <c r="A453" s="1126" t="s">
        <v>294</v>
      </c>
      <c r="B453" s="431" t="s">
        <v>673</v>
      </c>
      <c r="C453" s="101" t="s">
        <v>269</v>
      </c>
      <c r="D453" s="1119" t="s">
        <v>595</v>
      </c>
      <c r="E453" s="101" t="s">
        <v>614</v>
      </c>
      <c r="F453" s="1161" t="s">
        <v>653</v>
      </c>
      <c r="G453" s="1119" t="s">
        <v>83</v>
      </c>
      <c r="H453" s="1163">
        <v>7686.54</v>
      </c>
      <c r="I453" s="1016" t="s">
        <v>123</v>
      </c>
      <c r="J453" s="1016" t="s">
        <v>123</v>
      </c>
      <c r="K453" s="1016" t="s">
        <v>123</v>
      </c>
      <c r="L453" s="1016" t="s">
        <v>123</v>
      </c>
      <c r="M453" s="1016" t="s">
        <v>123</v>
      </c>
      <c r="N453" s="1016" t="s">
        <v>123</v>
      </c>
      <c r="O453" s="1123">
        <f t="shared" si="16"/>
        <v>7686.54</v>
      </c>
    </row>
    <row r="454" spans="1:15" ht="45" customHeight="1" x14ac:dyDescent="0.25">
      <c r="A454" s="1126" t="s">
        <v>294</v>
      </c>
      <c r="B454" s="431" t="s">
        <v>673</v>
      </c>
      <c r="C454" s="101" t="s">
        <v>269</v>
      </c>
      <c r="D454" s="1119" t="s">
        <v>595</v>
      </c>
      <c r="E454" s="101" t="s">
        <v>614</v>
      </c>
      <c r="F454" s="1161" t="s">
        <v>655</v>
      </c>
      <c r="G454" s="1119" t="s">
        <v>100</v>
      </c>
      <c r="H454" s="1163">
        <v>3000.71</v>
      </c>
      <c r="I454" s="1016" t="s">
        <v>123</v>
      </c>
      <c r="J454" s="1016" t="s">
        <v>123</v>
      </c>
      <c r="K454" s="1016" t="s">
        <v>123</v>
      </c>
      <c r="L454" s="1016" t="s">
        <v>123</v>
      </c>
      <c r="M454" s="1016" t="s">
        <v>123</v>
      </c>
      <c r="N454" s="1016" t="s">
        <v>123</v>
      </c>
      <c r="O454" s="1123">
        <f t="shared" si="16"/>
        <v>3000.71</v>
      </c>
    </row>
    <row r="455" spans="1:15" ht="45" customHeight="1" x14ac:dyDescent="0.25">
      <c r="A455" s="1126" t="s">
        <v>294</v>
      </c>
      <c r="B455" s="432" t="s">
        <v>673</v>
      </c>
      <c r="C455" s="101" t="s">
        <v>269</v>
      </c>
      <c r="D455" s="1119" t="s">
        <v>595</v>
      </c>
      <c r="E455" s="101" t="s">
        <v>614</v>
      </c>
      <c r="F455" s="1164" t="s">
        <v>1336</v>
      </c>
      <c r="G455" s="1165" t="s">
        <v>516</v>
      </c>
      <c r="H455" s="1018">
        <v>10080.000000000002</v>
      </c>
      <c r="I455" s="1016" t="s">
        <v>123</v>
      </c>
      <c r="J455" s="1016" t="s">
        <v>123</v>
      </c>
      <c r="K455" s="1016" t="s">
        <v>123</v>
      </c>
      <c r="L455" s="1016" t="s">
        <v>123</v>
      </c>
      <c r="M455" s="1016" t="s">
        <v>123</v>
      </c>
      <c r="N455" s="1016" t="s">
        <v>123</v>
      </c>
      <c r="O455" s="1123">
        <f t="shared" si="16"/>
        <v>10080.000000000002</v>
      </c>
    </row>
    <row r="456" spans="1:15" ht="45" customHeight="1" x14ac:dyDescent="0.25">
      <c r="A456" s="1126" t="s">
        <v>294</v>
      </c>
      <c r="B456" s="432" t="s">
        <v>673</v>
      </c>
      <c r="C456" s="101" t="s">
        <v>269</v>
      </c>
      <c r="D456" s="1119" t="s">
        <v>595</v>
      </c>
      <c r="E456" s="101" t="s">
        <v>614</v>
      </c>
      <c r="F456" s="1164" t="s">
        <v>1337</v>
      </c>
      <c r="G456" s="1165" t="s">
        <v>409</v>
      </c>
      <c r="H456" s="1018">
        <v>5600.0000000000009</v>
      </c>
      <c r="I456" s="1016" t="s">
        <v>123</v>
      </c>
      <c r="J456" s="1016" t="s">
        <v>123</v>
      </c>
      <c r="K456" s="1016" t="s">
        <v>123</v>
      </c>
      <c r="L456" s="1016" t="s">
        <v>123</v>
      </c>
      <c r="M456" s="1016" t="s">
        <v>123</v>
      </c>
      <c r="N456" s="1016" t="s">
        <v>123</v>
      </c>
      <c r="O456" s="1123">
        <f t="shared" si="16"/>
        <v>5600.0000000000009</v>
      </c>
    </row>
    <row r="457" spans="1:15" ht="45" customHeight="1" x14ac:dyDescent="0.25">
      <c r="A457" s="1126" t="s">
        <v>294</v>
      </c>
      <c r="B457" s="432" t="s">
        <v>673</v>
      </c>
      <c r="C457" s="101" t="s">
        <v>269</v>
      </c>
      <c r="D457" s="1119" t="s">
        <v>595</v>
      </c>
      <c r="E457" s="101" t="s">
        <v>614</v>
      </c>
      <c r="F457" s="1164" t="s">
        <v>1338</v>
      </c>
      <c r="G457" s="1165" t="s">
        <v>527</v>
      </c>
      <c r="H457" s="1018">
        <v>16800</v>
      </c>
      <c r="I457" s="1016" t="s">
        <v>123</v>
      </c>
      <c r="J457" s="1016" t="s">
        <v>123</v>
      </c>
      <c r="K457" s="1016" t="s">
        <v>123</v>
      </c>
      <c r="L457" s="1016" t="s">
        <v>123</v>
      </c>
      <c r="M457" s="1016" t="s">
        <v>123</v>
      </c>
      <c r="N457" s="1016" t="s">
        <v>123</v>
      </c>
      <c r="O457" s="1123">
        <f t="shared" si="16"/>
        <v>16800</v>
      </c>
    </row>
    <row r="458" spans="1:15" ht="39.75" customHeight="1" x14ac:dyDescent="0.25">
      <c r="A458" s="1126" t="s">
        <v>294</v>
      </c>
      <c r="B458" s="431" t="s">
        <v>673</v>
      </c>
      <c r="C458" s="101" t="s">
        <v>269</v>
      </c>
      <c r="D458" s="1119" t="s">
        <v>624</v>
      </c>
      <c r="E458" s="101" t="s">
        <v>625</v>
      </c>
      <c r="F458" s="1161" t="s">
        <v>970</v>
      </c>
      <c r="G458" s="1119" t="s">
        <v>797</v>
      </c>
      <c r="H458" s="1163">
        <v>5088.88</v>
      </c>
      <c r="I458" s="1016" t="s">
        <v>123</v>
      </c>
      <c r="J458" s="1016" t="s">
        <v>123</v>
      </c>
      <c r="K458" s="1016" t="s">
        <v>123</v>
      </c>
      <c r="L458" s="1016" t="s">
        <v>123</v>
      </c>
      <c r="M458" s="1016" t="s">
        <v>123</v>
      </c>
      <c r="N458" s="1016" t="s">
        <v>123</v>
      </c>
      <c r="O458" s="1123">
        <f t="shared" si="16"/>
        <v>5088.88</v>
      </c>
    </row>
    <row r="459" spans="1:15" ht="51" x14ac:dyDescent="0.25">
      <c r="A459" s="1126" t="s">
        <v>294</v>
      </c>
      <c r="B459" s="431" t="s">
        <v>673</v>
      </c>
      <c r="C459" s="101" t="s">
        <v>269</v>
      </c>
      <c r="D459" s="1119" t="s">
        <v>624</v>
      </c>
      <c r="E459" s="101" t="s">
        <v>625</v>
      </c>
      <c r="F459" s="1161" t="s">
        <v>965</v>
      </c>
      <c r="G459" s="1119" t="s">
        <v>797</v>
      </c>
      <c r="H459" s="1163">
        <v>12705.92</v>
      </c>
      <c r="I459" s="1016" t="s">
        <v>123</v>
      </c>
      <c r="J459" s="1016" t="s">
        <v>123</v>
      </c>
      <c r="K459" s="1016" t="s">
        <v>123</v>
      </c>
      <c r="L459" s="1016" t="s">
        <v>123</v>
      </c>
      <c r="M459" s="1016" t="s">
        <v>123</v>
      </c>
      <c r="N459" s="1016" t="s">
        <v>123</v>
      </c>
      <c r="O459" s="1123">
        <f t="shared" si="16"/>
        <v>12705.92</v>
      </c>
    </row>
    <row r="460" spans="1:15" ht="37.5" customHeight="1" x14ac:dyDescent="0.25">
      <c r="A460" s="1126" t="s">
        <v>294</v>
      </c>
      <c r="B460" s="431" t="s">
        <v>673</v>
      </c>
      <c r="C460" s="101" t="s">
        <v>269</v>
      </c>
      <c r="D460" s="101" t="s">
        <v>624</v>
      </c>
      <c r="E460" s="101" t="s">
        <v>625</v>
      </c>
      <c r="F460" s="1161" t="s">
        <v>629</v>
      </c>
      <c r="G460" s="1119" t="s">
        <v>83</v>
      </c>
      <c r="H460" s="1163">
        <v>5044</v>
      </c>
      <c r="I460" s="1016" t="s">
        <v>123</v>
      </c>
      <c r="J460" s="1016" t="s">
        <v>123</v>
      </c>
      <c r="K460" s="1016" t="s">
        <v>123</v>
      </c>
      <c r="L460" s="1016" t="s">
        <v>123</v>
      </c>
      <c r="M460" s="1016" t="s">
        <v>123</v>
      </c>
      <c r="N460" s="1016" t="s">
        <v>123</v>
      </c>
      <c r="O460" s="1123">
        <f t="shared" si="16"/>
        <v>5044</v>
      </c>
    </row>
    <row r="461" spans="1:15" ht="48.75" customHeight="1" x14ac:dyDescent="0.25">
      <c r="A461" s="1126" t="s">
        <v>294</v>
      </c>
      <c r="B461" s="431" t="s">
        <v>673</v>
      </c>
      <c r="C461" s="101" t="s">
        <v>269</v>
      </c>
      <c r="D461" s="101" t="s">
        <v>621</v>
      </c>
      <c r="E461" s="101" t="s">
        <v>622</v>
      </c>
      <c r="F461" s="1161" t="s">
        <v>666</v>
      </c>
      <c r="G461" s="1119" t="s">
        <v>83</v>
      </c>
      <c r="H461" s="1163">
        <v>2418.71</v>
      </c>
      <c r="I461" s="1016" t="s">
        <v>123</v>
      </c>
      <c r="J461" s="1016" t="s">
        <v>123</v>
      </c>
      <c r="K461" s="1016" t="s">
        <v>123</v>
      </c>
      <c r="L461" s="1016" t="s">
        <v>123</v>
      </c>
      <c r="M461" s="1016" t="s">
        <v>123</v>
      </c>
      <c r="N461" s="1016" t="s">
        <v>123</v>
      </c>
      <c r="O461" s="1123">
        <f t="shared" si="16"/>
        <v>2418.71</v>
      </c>
    </row>
    <row r="462" spans="1:15" ht="57.75" customHeight="1" x14ac:dyDescent="0.25">
      <c r="A462" s="1126" t="s">
        <v>294</v>
      </c>
      <c r="B462" s="431" t="s">
        <v>673</v>
      </c>
      <c r="C462" s="101" t="s">
        <v>269</v>
      </c>
      <c r="D462" s="101" t="s">
        <v>621</v>
      </c>
      <c r="E462" s="101" t="s">
        <v>622</v>
      </c>
      <c r="F462" s="1161" t="s">
        <v>664</v>
      </c>
      <c r="G462" s="1119" t="s">
        <v>83</v>
      </c>
      <c r="H462" s="1163">
        <v>1508.16</v>
      </c>
      <c r="I462" s="1016" t="s">
        <v>123</v>
      </c>
      <c r="J462" s="1016" t="s">
        <v>123</v>
      </c>
      <c r="K462" s="1016" t="s">
        <v>123</v>
      </c>
      <c r="L462" s="1016" t="s">
        <v>123</v>
      </c>
      <c r="M462" s="1016" t="s">
        <v>123</v>
      </c>
      <c r="N462" s="1016" t="s">
        <v>123</v>
      </c>
      <c r="O462" s="1123">
        <f t="shared" si="16"/>
        <v>1508.16</v>
      </c>
    </row>
    <row r="463" spans="1:15" ht="86.25" customHeight="1" x14ac:dyDescent="0.25">
      <c r="A463" s="1126" t="s">
        <v>294</v>
      </c>
      <c r="B463" s="431" t="s">
        <v>673</v>
      </c>
      <c r="C463" s="101" t="s">
        <v>269</v>
      </c>
      <c r="D463" s="101" t="s">
        <v>640</v>
      </c>
      <c r="E463" s="101" t="s">
        <v>638</v>
      </c>
      <c r="F463" s="1161" t="s">
        <v>676</v>
      </c>
      <c r="G463" s="1119" t="s">
        <v>83</v>
      </c>
      <c r="H463" s="1163">
        <v>12311.27</v>
      </c>
      <c r="I463" s="1016" t="s">
        <v>123</v>
      </c>
      <c r="J463" s="1016" t="s">
        <v>123</v>
      </c>
      <c r="K463" s="1016" t="s">
        <v>123</v>
      </c>
      <c r="L463" s="1016" t="s">
        <v>123</v>
      </c>
      <c r="M463" s="1016" t="s">
        <v>123</v>
      </c>
      <c r="N463" s="1016" t="s">
        <v>123</v>
      </c>
      <c r="O463" s="1123">
        <f t="shared" si="16"/>
        <v>12311.27</v>
      </c>
    </row>
    <row r="464" spans="1:15" ht="86.25" customHeight="1" x14ac:dyDescent="0.25">
      <c r="A464" s="1126" t="s">
        <v>294</v>
      </c>
      <c r="B464" s="431" t="s">
        <v>673</v>
      </c>
      <c r="C464" s="101" t="s">
        <v>269</v>
      </c>
      <c r="D464" s="101" t="s">
        <v>640</v>
      </c>
      <c r="E464" s="101" t="s">
        <v>638</v>
      </c>
      <c r="F464" s="1161" t="s">
        <v>1181</v>
      </c>
      <c r="G464" s="1119" t="s">
        <v>83</v>
      </c>
      <c r="H464" s="1016" t="s">
        <v>123</v>
      </c>
      <c r="I464" s="1016" t="s">
        <v>123</v>
      </c>
      <c r="J464" s="1016" t="s">
        <v>123</v>
      </c>
      <c r="K464" s="1016" t="s">
        <v>123</v>
      </c>
      <c r="L464" s="1016" t="s">
        <v>123</v>
      </c>
      <c r="M464" s="1016" t="s">
        <v>123</v>
      </c>
      <c r="N464" s="1019">
        <v>4544972</v>
      </c>
      <c r="O464" s="1123">
        <f t="shared" si="16"/>
        <v>4544972</v>
      </c>
    </row>
    <row r="465" spans="1:15" ht="86.25" customHeight="1" x14ac:dyDescent="0.25">
      <c r="A465" s="1126" t="s">
        <v>294</v>
      </c>
      <c r="B465" s="432" t="s">
        <v>673</v>
      </c>
      <c r="C465" s="101" t="s">
        <v>269</v>
      </c>
      <c r="D465" s="101" t="s">
        <v>640</v>
      </c>
      <c r="E465" s="101" t="s">
        <v>638</v>
      </c>
      <c r="F465" s="1161" t="s">
        <v>1317</v>
      </c>
      <c r="G465" s="1119" t="s">
        <v>512</v>
      </c>
      <c r="H465" s="1018">
        <v>16800</v>
      </c>
      <c r="I465" s="1016" t="s">
        <v>123</v>
      </c>
      <c r="J465" s="1016" t="s">
        <v>123</v>
      </c>
      <c r="K465" s="1016" t="s">
        <v>123</v>
      </c>
      <c r="L465" s="1016" t="s">
        <v>123</v>
      </c>
      <c r="M465" s="1016" t="s">
        <v>123</v>
      </c>
      <c r="N465" s="1016" t="s">
        <v>123</v>
      </c>
      <c r="O465" s="1123">
        <f t="shared" si="16"/>
        <v>16800</v>
      </c>
    </row>
    <row r="466" spans="1:15" ht="86.25" customHeight="1" x14ac:dyDescent="0.25">
      <c r="A466" s="1126" t="s">
        <v>294</v>
      </c>
      <c r="B466" s="432" t="s">
        <v>673</v>
      </c>
      <c r="C466" s="101" t="s">
        <v>269</v>
      </c>
      <c r="D466" s="101" t="s">
        <v>640</v>
      </c>
      <c r="E466" s="101" t="s">
        <v>638</v>
      </c>
      <c r="F466" s="1161" t="s">
        <v>1318</v>
      </c>
      <c r="G466" s="1119" t="s">
        <v>510</v>
      </c>
      <c r="H466" s="1018">
        <v>40000</v>
      </c>
      <c r="I466" s="1016" t="s">
        <v>123</v>
      </c>
      <c r="J466" s="1016" t="s">
        <v>123</v>
      </c>
      <c r="K466" s="1016" t="s">
        <v>123</v>
      </c>
      <c r="L466" s="1016" t="s">
        <v>123</v>
      </c>
      <c r="M466" s="1016" t="s">
        <v>123</v>
      </c>
      <c r="N466" s="1016" t="s">
        <v>123</v>
      </c>
      <c r="O466" s="1123">
        <f t="shared" si="16"/>
        <v>40000</v>
      </c>
    </row>
    <row r="467" spans="1:15" ht="86.25" customHeight="1" x14ac:dyDescent="0.25">
      <c r="A467" s="1126" t="s">
        <v>294</v>
      </c>
      <c r="B467" s="432" t="s">
        <v>673</v>
      </c>
      <c r="C467" s="101" t="s">
        <v>269</v>
      </c>
      <c r="D467" s="101" t="s">
        <v>640</v>
      </c>
      <c r="E467" s="101" t="s">
        <v>638</v>
      </c>
      <c r="F467" s="1161" t="s">
        <v>1319</v>
      </c>
      <c r="G467" s="1119" t="s">
        <v>409</v>
      </c>
      <c r="H467" s="1018">
        <v>5600</v>
      </c>
      <c r="I467" s="1016" t="s">
        <v>123</v>
      </c>
      <c r="J467" s="1016" t="s">
        <v>123</v>
      </c>
      <c r="K467" s="1016" t="s">
        <v>123</v>
      </c>
      <c r="L467" s="1016" t="s">
        <v>123</v>
      </c>
      <c r="M467" s="1016" t="s">
        <v>123</v>
      </c>
      <c r="N467" s="1016" t="s">
        <v>123</v>
      </c>
      <c r="O467" s="1123">
        <f t="shared" si="16"/>
        <v>5600</v>
      </c>
    </row>
    <row r="468" spans="1:15" ht="86.25" customHeight="1" x14ac:dyDescent="0.25">
      <c r="A468" s="1126" t="s">
        <v>294</v>
      </c>
      <c r="B468" s="432" t="s">
        <v>673</v>
      </c>
      <c r="C468" s="101" t="s">
        <v>269</v>
      </c>
      <c r="D468" s="101" t="s">
        <v>640</v>
      </c>
      <c r="E468" s="101" t="s">
        <v>638</v>
      </c>
      <c r="F468" s="1161" t="s">
        <v>1465</v>
      </c>
      <c r="G468" s="1119" t="s">
        <v>472</v>
      </c>
      <c r="H468" s="1018">
        <v>4000</v>
      </c>
      <c r="I468" s="1016" t="s">
        <v>123</v>
      </c>
      <c r="J468" s="1016" t="s">
        <v>123</v>
      </c>
      <c r="K468" s="1016" t="s">
        <v>123</v>
      </c>
      <c r="L468" s="1016" t="s">
        <v>123</v>
      </c>
      <c r="M468" s="1016" t="s">
        <v>123</v>
      </c>
      <c r="N468" s="1016" t="s">
        <v>123</v>
      </c>
      <c r="O468" s="1123">
        <f t="shared" si="16"/>
        <v>4000</v>
      </c>
    </row>
    <row r="469" spans="1:15" ht="65.25" customHeight="1" x14ac:dyDescent="0.25">
      <c r="A469" s="1126" t="s">
        <v>294</v>
      </c>
      <c r="B469" s="432" t="s">
        <v>673</v>
      </c>
      <c r="C469" s="101" t="s">
        <v>269</v>
      </c>
      <c r="D469" s="101" t="s">
        <v>640</v>
      </c>
      <c r="E469" s="101" t="s">
        <v>638</v>
      </c>
      <c r="F469" s="1161" t="s">
        <v>1320</v>
      </c>
      <c r="G469" s="1119" t="s">
        <v>472</v>
      </c>
      <c r="H469" s="1018">
        <v>5000</v>
      </c>
      <c r="I469" s="1016" t="s">
        <v>123</v>
      </c>
      <c r="J469" s="1016" t="s">
        <v>123</v>
      </c>
      <c r="K469" s="1016" t="s">
        <v>123</v>
      </c>
      <c r="L469" s="1016" t="s">
        <v>123</v>
      </c>
      <c r="M469" s="1016" t="s">
        <v>123</v>
      </c>
      <c r="N469" s="1016" t="s">
        <v>123</v>
      </c>
      <c r="O469" s="1123">
        <f t="shared" si="16"/>
        <v>5000</v>
      </c>
    </row>
    <row r="470" spans="1:15" ht="56.25" customHeight="1" x14ac:dyDescent="0.25">
      <c r="A470" s="1166" t="s">
        <v>102</v>
      </c>
      <c r="B470" s="1156" t="s">
        <v>130</v>
      </c>
      <c r="C470" s="101" t="s">
        <v>119</v>
      </c>
      <c r="D470" s="1119" t="s">
        <v>398</v>
      </c>
      <c r="E470" s="1161" t="s">
        <v>104</v>
      </c>
      <c r="F470" s="1161" t="s">
        <v>99</v>
      </c>
      <c r="G470" s="1119" t="s">
        <v>100</v>
      </c>
      <c r="H470" s="1163">
        <v>44771.46</v>
      </c>
      <c r="I470" s="1016" t="s">
        <v>123</v>
      </c>
      <c r="J470" s="1016" t="s">
        <v>123</v>
      </c>
      <c r="K470" s="1016" t="s">
        <v>123</v>
      </c>
      <c r="L470" s="1016" t="s">
        <v>123</v>
      </c>
      <c r="M470" s="1016" t="s">
        <v>123</v>
      </c>
      <c r="N470" s="1016" t="s">
        <v>123</v>
      </c>
      <c r="O470" s="1123">
        <f t="shared" si="16"/>
        <v>44771.46</v>
      </c>
    </row>
    <row r="471" spans="1:15" ht="114.75" x14ac:dyDescent="0.25">
      <c r="A471" s="641" t="s">
        <v>373</v>
      </c>
      <c r="B471" s="652" t="s">
        <v>943</v>
      </c>
      <c r="C471" s="101" t="s">
        <v>944</v>
      </c>
      <c r="D471" s="1167" t="s">
        <v>945</v>
      </c>
      <c r="E471" s="627" t="s">
        <v>954</v>
      </c>
      <c r="F471" s="1161" t="s">
        <v>947</v>
      </c>
      <c r="G471" s="397" t="s">
        <v>948</v>
      </c>
      <c r="H471" s="1163">
        <v>3874.26</v>
      </c>
      <c r="I471" s="1016" t="s">
        <v>123</v>
      </c>
      <c r="J471" s="1016" t="s">
        <v>123</v>
      </c>
      <c r="K471" s="1016" t="s">
        <v>123</v>
      </c>
      <c r="L471" s="1016" t="s">
        <v>123</v>
      </c>
      <c r="M471" s="616">
        <v>12000</v>
      </c>
      <c r="N471" s="1016" t="s">
        <v>123</v>
      </c>
      <c r="O471" s="1123">
        <f t="shared" si="16"/>
        <v>15874.26</v>
      </c>
    </row>
    <row r="472" spans="1:15" ht="38.25" x14ac:dyDescent="0.25">
      <c r="A472" s="397" t="s">
        <v>373</v>
      </c>
      <c r="B472" s="654" t="s">
        <v>943</v>
      </c>
      <c r="C472" s="1119" t="s">
        <v>944</v>
      </c>
      <c r="D472" s="1168" t="s">
        <v>945</v>
      </c>
      <c r="E472" s="627" t="s">
        <v>954</v>
      </c>
      <c r="F472" s="657" t="s">
        <v>949</v>
      </c>
      <c r="G472" s="397" t="s">
        <v>365</v>
      </c>
      <c r="H472" s="1163">
        <v>560.13</v>
      </c>
      <c r="I472" s="1016" t="s">
        <v>123</v>
      </c>
      <c r="J472" s="1016" t="s">
        <v>123</v>
      </c>
      <c r="K472" s="1016" t="s">
        <v>123</v>
      </c>
      <c r="L472" s="1016" t="s">
        <v>123</v>
      </c>
      <c r="M472" s="1016" t="s">
        <v>123</v>
      </c>
      <c r="N472" s="1016" t="s">
        <v>123</v>
      </c>
      <c r="O472" s="1123">
        <f t="shared" si="16"/>
        <v>560.13</v>
      </c>
    </row>
    <row r="473" spans="1:15" ht="25.5" x14ac:dyDescent="0.25">
      <c r="A473" s="641" t="s">
        <v>373</v>
      </c>
      <c r="B473" s="652" t="s">
        <v>943</v>
      </c>
      <c r="C473" s="1119" t="s">
        <v>944</v>
      </c>
      <c r="D473" s="1167" t="s">
        <v>945</v>
      </c>
      <c r="E473" s="641" t="s">
        <v>950</v>
      </c>
      <c r="F473" s="658" t="s">
        <v>754</v>
      </c>
      <c r="G473" s="397" t="s">
        <v>751</v>
      </c>
      <c r="H473" s="1163">
        <v>3761.13</v>
      </c>
      <c r="I473" s="1016" t="s">
        <v>123</v>
      </c>
      <c r="J473" s="1016" t="s">
        <v>123</v>
      </c>
      <c r="K473" s="1016" t="s">
        <v>123</v>
      </c>
      <c r="L473" s="1016" t="s">
        <v>123</v>
      </c>
      <c r="M473" s="1016" t="s">
        <v>123</v>
      </c>
      <c r="N473" s="1016" t="s">
        <v>123</v>
      </c>
      <c r="O473" s="1123">
        <f t="shared" si="16"/>
        <v>3761.13</v>
      </c>
    </row>
    <row r="474" spans="1:15" ht="38.25" x14ac:dyDescent="0.25">
      <c r="A474" s="641" t="s">
        <v>373</v>
      </c>
      <c r="B474" s="652" t="s">
        <v>943</v>
      </c>
      <c r="C474" s="1119" t="s">
        <v>944</v>
      </c>
      <c r="D474" s="1167" t="s">
        <v>945</v>
      </c>
      <c r="E474" s="641" t="s">
        <v>950</v>
      </c>
      <c r="F474" s="399" t="s">
        <v>951</v>
      </c>
      <c r="G474" s="397" t="s">
        <v>751</v>
      </c>
      <c r="H474" s="1163">
        <v>1420</v>
      </c>
      <c r="I474" s="1016" t="s">
        <v>123</v>
      </c>
      <c r="J474" s="1016" t="s">
        <v>123</v>
      </c>
      <c r="K474" s="1016" t="s">
        <v>123</v>
      </c>
      <c r="L474" s="1016" t="s">
        <v>123</v>
      </c>
      <c r="M474" s="1016" t="s">
        <v>123</v>
      </c>
      <c r="N474" s="1016" t="s">
        <v>123</v>
      </c>
      <c r="O474" s="1123">
        <f t="shared" si="16"/>
        <v>1420</v>
      </c>
    </row>
    <row r="475" spans="1:15" ht="25.5" x14ac:dyDescent="0.25">
      <c r="A475" s="397" t="s">
        <v>373</v>
      </c>
      <c r="B475" s="1169" t="s">
        <v>462</v>
      </c>
      <c r="C475" s="1119" t="s">
        <v>771</v>
      </c>
      <c r="D475" s="1170" t="s">
        <v>355</v>
      </c>
      <c r="E475" s="1170" t="s">
        <v>780</v>
      </c>
      <c r="F475" s="657" t="s">
        <v>781</v>
      </c>
      <c r="G475" s="397" t="s">
        <v>100</v>
      </c>
      <c r="H475" s="1163">
        <v>1288.31</v>
      </c>
      <c r="I475" s="1016" t="s">
        <v>123</v>
      </c>
      <c r="J475" s="1016" t="s">
        <v>123</v>
      </c>
      <c r="K475" s="1016" t="s">
        <v>123</v>
      </c>
      <c r="L475" s="1016" t="s">
        <v>123</v>
      </c>
      <c r="M475" s="1016" t="s">
        <v>123</v>
      </c>
      <c r="N475" s="1016" t="s">
        <v>123</v>
      </c>
      <c r="O475" s="1123">
        <f t="shared" si="16"/>
        <v>1288.31</v>
      </c>
    </row>
    <row r="476" spans="1:15" ht="30" x14ac:dyDescent="0.25">
      <c r="A476" s="641" t="s">
        <v>373</v>
      </c>
      <c r="B476" s="615" t="s">
        <v>943</v>
      </c>
      <c r="C476" s="1119" t="s">
        <v>944</v>
      </c>
      <c r="D476" s="1171" t="s">
        <v>945</v>
      </c>
      <c r="E476" s="651" t="s">
        <v>952</v>
      </c>
      <c r="F476" s="627" t="s">
        <v>758</v>
      </c>
      <c r="G476" s="106" t="s">
        <v>953</v>
      </c>
      <c r="H476" s="1163">
        <v>38458.76</v>
      </c>
      <c r="I476" s="1016" t="s">
        <v>123</v>
      </c>
      <c r="J476" s="1016" t="s">
        <v>123</v>
      </c>
      <c r="K476" s="1016" t="s">
        <v>123</v>
      </c>
      <c r="L476" s="1016" t="s">
        <v>123</v>
      </c>
      <c r="M476" s="1016" t="s">
        <v>123</v>
      </c>
      <c r="N476" s="1016" t="s">
        <v>123</v>
      </c>
      <c r="O476" s="1123">
        <f t="shared" si="16"/>
        <v>38458.76</v>
      </c>
    </row>
    <row r="477" spans="1:15" ht="63.75" x14ac:dyDescent="0.25">
      <c r="A477" s="641" t="s">
        <v>373</v>
      </c>
      <c r="B477" s="652" t="s">
        <v>943</v>
      </c>
      <c r="C477" s="1119" t="s">
        <v>944</v>
      </c>
      <c r="D477" s="1167" t="s">
        <v>945</v>
      </c>
      <c r="E477" s="641" t="s">
        <v>760</v>
      </c>
      <c r="F477" s="641" t="s">
        <v>760</v>
      </c>
      <c r="G477" s="106" t="s">
        <v>365</v>
      </c>
      <c r="H477" s="1163">
        <v>1596.48</v>
      </c>
      <c r="I477" s="1016" t="s">
        <v>123</v>
      </c>
      <c r="J477" s="1016" t="s">
        <v>123</v>
      </c>
      <c r="K477" s="1016" t="s">
        <v>123</v>
      </c>
      <c r="L477" s="1016" t="s">
        <v>123</v>
      </c>
      <c r="M477" s="1016" t="s">
        <v>123</v>
      </c>
      <c r="N477" s="1016" t="s">
        <v>123</v>
      </c>
      <c r="O477" s="1123">
        <f t="shared" si="16"/>
        <v>1596.48</v>
      </c>
    </row>
    <row r="478" spans="1:15" ht="42" customHeight="1" x14ac:dyDescent="0.25">
      <c r="A478" s="1126" t="s">
        <v>373</v>
      </c>
      <c r="B478" s="432" t="s">
        <v>462</v>
      </c>
      <c r="C478" s="101" t="s">
        <v>771</v>
      </c>
      <c r="D478" s="101" t="s">
        <v>355</v>
      </c>
      <c r="E478" s="101" t="s">
        <v>1185</v>
      </c>
      <c r="F478" s="1161" t="s">
        <v>1355</v>
      </c>
      <c r="G478" s="1119" t="s">
        <v>510</v>
      </c>
      <c r="H478" s="1018">
        <v>3360</v>
      </c>
      <c r="I478" s="1016"/>
      <c r="J478" s="1016"/>
      <c r="K478" s="1016"/>
      <c r="L478" s="1016"/>
      <c r="M478" s="1016"/>
      <c r="N478" s="1016"/>
      <c r="O478" s="1123">
        <f t="shared" si="16"/>
        <v>3360</v>
      </c>
    </row>
    <row r="479" spans="1:15" ht="38.25" x14ac:dyDescent="0.25">
      <c r="A479" s="1160" t="s">
        <v>102</v>
      </c>
      <c r="B479" s="1156" t="s">
        <v>371</v>
      </c>
      <c r="C479" s="1119" t="s">
        <v>119</v>
      </c>
      <c r="D479" s="1119" t="s">
        <v>375</v>
      </c>
      <c r="E479" s="1119" t="s">
        <v>324</v>
      </c>
      <c r="F479" s="1122" t="s">
        <v>377</v>
      </c>
      <c r="G479" s="106" t="s">
        <v>83</v>
      </c>
      <c r="H479" s="1172">
        <v>48525.98</v>
      </c>
      <c r="I479" s="1016" t="s">
        <v>123</v>
      </c>
      <c r="J479" s="1016" t="s">
        <v>123</v>
      </c>
      <c r="K479" s="1016" t="s">
        <v>123</v>
      </c>
      <c r="L479" s="1016" t="s">
        <v>123</v>
      </c>
      <c r="M479" s="1016" t="s">
        <v>123</v>
      </c>
      <c r="N479" s="1016" t="s">
        <v>123</v>
      </c>
      <c r="O479" s="1123">
        <f t="shared" si="16"/>
        <v>48525.98</v>
      </c>
    </row>
    <row r="480" spans="1:15" ht="38.25" x14ac:dyDescent="0.25">
      <c r="A480" s="1173" t="s">
        <v>102</v>
      </c>
      <c r="B480" s="1174" t="s">
        <v>371</v>
      </c>
      <c r="C480" s="1119" t="s">
        <v>119</v>
      </c>
      <c r="D480" s="1119" t="s">
        <v>375</v>
      </c>
      <c r="E480" s="1119" t="s">
        <v>324</v>
      </c>
      <c r="F480" s="1122" t="s">
        <v>330</v>
      </c>
      <c r="G480" s="106" t="s">
        <v>83</v>
      </c>
      <c r="H480" s="1163">
        <v>200000</v>
      </c>
      <c r="I480" s="1016" t="s">
        <v>123</v>
      </c>
      <c r="J480" s="1016" t="s">
        <v>123</v>
      </c>
      <c r="K480" s="1016" t="s">
        <v>123</v>
      </c>
      <c r="L480" s="1016" t="s">
        <v>123</v>
      </c>
      <c r="M480" s="1016" t="s">
        <v>123</v>
      </c>
      <c r="N480" s="1016" t="s">
        <v>123</v>
      </c>
      <c r="O480" s="1123">
        <f t="shared" si="16"/>
        <v>200000</v>
      </c>
    </row>
    <row r="481" spans="1:15" ht="38.25" x14ac:dyDescent="0.25">
      <c r="A481" s="1173" t="s">
        <v>102</v>
      </c>
      <c r="B481" s="1174" t="s">
        <v>371</v>
      </c>
      <c r="C481" s="1119" t="s">
        <v>119</v>
      </c>
      <c r="D481" s="1119" t="s">
        <v>375</v>
      </c>
      <c r="E481" s="1119" t="s">
        <v>376</v>
      </c>
      <c r="F481" s="1122" t="s">
        <v>334</v>
      </c>
      <c r="G481" s="106" t="s">
        <v>83</v>
      </c>
      <c r="H481" s="1163">
        <v>70000</v>
      </c>
      <c r="I481" s="1016" t="s">
        <v>123</v>
      </c>
      <c r="J481" s="1016" t="s">
        <v>123</v>
      </c>
      <c r="K481" s="1016" t="s">
        <v>123</v>
      </c>
      <c r="L481" s="1016" t="s">
        <v>123</v>
      </c>
      <c r="M481" s="1016" t="s">
        <v>123</v>
      </c>
      <c r="N481" s="1016" t="s">
        <v>123</v>
      </c>
      <c r="O481" s="1123">
        <f t="shared" si="16"/>
        <v>70000</v>
      </c>
    </row>
    <row r="482" spans="1:15" ht="38.25" x14ac:dyDescent="0.25">
      <c r="A482" s="1173" t="s">
        <v>102</v>
      </c>
      <c r="B482" s="1174" t="s">
        <v>371</v>
      </c>
      <c r="C482" s="1119" t="s">
        <v>119</v>
      </c>
      <c r="D482" s="1119" t="s">
        <v>375</v>
      </c>
      <c r="E482" s="1119" t="s">
        <v>376</v>
      </c>
      <c r="F482" s="1122" t="s">
        <v>335</v>
      </c>
      <c r="G482" s="106" t="s">
        <v>83</v>
      </c>
      <c r="H482" s="1163">
        <v>150000</v>
      </c>
      <c r="I482" s="1016" t="s">
        <v>123</v>
      </c>
      <c r="J482" s="1016" t="s">
        <v>123</v>
      </c>
      <c r="K482" s="1016" t="s">
        <v>123</v>
      </c>
      <c r="L482" s="1016" t="s">
        <v>123</v>
      </c>
      <c r="M482" s="1016" t="s">
        <v>123</v>
      </c>
      <c r="N482" s="1016" t="s">
        <v>123</v>
      </c>
      <c r="O482" s="1123">
        <f t="shared" si="16"/>
        <v>150000</v>
      </c>
    </row>
    <row r="483" spans="1:15" ht="38.25" x14ac:dyDescent="0.25">
      <c r="A483" s="1173" t="s">
        <v>373</v>
      </c>
      <c r="B483" s="1174" t="s">
        <v>371</v>
      </c>
      <c r="C483" s="1119" t="s">
        <v>374</v>
      </c>
      <c r="D483" s="1119" t="s">
        <v>355</v>
      </c>
      <c r="E483" s="1119" t="s">
        <v>152</v>
      </c>
      <c r="F483" s="1122" t="s">
        <v>378</v>
      </c>
      <c r="G483" s="106" t="s">
        <v>100</v>
      </c>
      <c r="H483" s="1019">
        <v>5000</v>
      </c>
      <c r="I483" s="1016" t="s">
        <v>123</v>
      </c>
      <c r="J483" s="1016" t="s">
        <v>123</v>
      </c>
      <c r="K483" s="1016" t="s">
        <v>123</v>
      </c>
      <c r="L483" s="1016" t="s">
        <v>123</v>
      </c>
      <c r="M483" s="1016" t="s">
        <v>123</v>
      </c>
      <c r="N483" s="1016" t="s">
        <v>123</v>
      </c>
      <c r="O483" s="1123">
        <f t="shared" si="16"/>
        <v>5000</v>
      </c>
    </row>
    <row r="484" spans="1:15" ht="38.25" x14ac:dyDescent="0.25">
      <c r="A484" s="627" t="s">
        <v>102</v>
      </c>
      <c r="B484" s="1174" t="s">
        <v>371</v>
      </c>
      <c r="C484" s="1119" t="s">
        <v>119</v>
      </c>
      <c r="D484" s="1119" t="s">
        <v>324</v>
      </c>
      <c r="E484" s="1119" t="s">
        <v>568</v>
      </c>
      <c r="F484" s="1122" t="s">
        <v>1179</v>
      </c>
      <c r="G484" s="106" t="s">
        <v>83</v>
      </c>
      <c r="H484" s="1016" t="s">
        <v>123</v>
      </c>
      <c r="I484" s="1016" t="s">
        <v>123</v>
      </c>
      <c r="J484" s="1016" t="s">
        <v>123</v>
      </c>
      <c r="K484" s="1016" t="s">
        <v>123</v>
      </c>
      <c r="L484" s="1016" t="s">
        <v>123</v>
      </c>
      <c r="M484" s="1016" t="s">
        <v>123</v>
      </c>
      <c r="N484" s="1019">
        <v>15329975.720000001</v>
      </c>
      <c r="O484" s="1125">
        <f t="shared" si="16"/>
        <v>15329975.720000001</v>
      </c>
    </row>
    <row r="485" spans="1:15" ht="50.25" customHeight="1" x14ac:dyDescent="0.25">
      <c r="A485" s="627" t="s">
        <v>102</v>
      </c>
      <c r="B485" s="615" t="s">
        <v>463</v>
      </c>
      <c r="C485" s="614" t="s">
        <v>484</v>
      </c>
      <c r="D485" s="1119" t="s">
        <v>478</v>
      </c>
      <c r="E485" s="1119" t="s">
        <v>485</v>
      </c>
      <c r="F485" s="1122" t="s">
        <v>890</v>
      </c>
      <c r="G485" s="106" t="s">
        <v>100</v>
      </c>
      <c r="H485" s="616">
        <v>100560.13</v>
      </c>
      <c r="I485" s="1016" t="s">
        <v>123</v>
      </c>
      <c r="J485" s="1016" t="s">
        <v>123</v>
      </c>
      <c r="K485" s="1016" t="s">
        <v>123</v>
      </c>
      <c r="L485" s="1016" t="s">
        <v>123</v>
      </c>
      <c r="M485" s="1016" t="s">
        <v>123</v>
      </c>
      <c r="N485" s="1016" t="s">
        <v>123</v>
      </c>
      <c r="O485" s="1123">
        <f t="shared" si="16"/>
        <v>100560.13</v>
      </c>
    </row>
    <row r="486" spans="1:15" ht="38.25" x14ac:dyDescent="0.25">
      <c r="A486" s="627" t="s">
        <v>102</v>
      </c>
      <c r="B486" s="1124" t="s">
        <v>1072</v>
      </c>
      <c r="C486" s="614" t="s">
        <v>484</v>
      </c>
      <c r="D486" s="1119" t="s">
        <v>478</v>
      </c>
      <c r="E486" s="1119" t="s">
        <v>485</v>
      </c>
      <c r="F486" s="1122" t="s">
        <v>1178</v>
      </c>
      <c r="G486" s="106" t="s">
        <v>83</v>
      </c>
      <c r="H486" s="1016" t="s">
        <v>123</v>
      </c>
      <c r="I486" s="1016" t="s">
        <v>123</v>
      </c>
      <c r="J486" s="1016" t="s">
        <v>123</v>
      </c>
      <c r="K486" s="1016" t="s">
        <v>123</v>
      </c>
      <c r="L486" s="1016" t="s">
        <v>123</v>
      </c>
      <c r="M486" s="1016" t="s">
        <v>123</v>
      </c>
      <c r="N486" s="1019">
        <v>15828808.91</v>
      </c>
      <c r="O486" s="1125">
        <f t="shared" si="16"/>
        <v>15828808.91</v>
      </c>
    </row>
    <row r="487" spans="1:15" ht="38.25" x14ac:dyDescent="0.25">
      <c r="A487" s="1126" t="s">
        <v>294</v>
      </c>
      <c r="B487" s="1124" t="s">
        <v>1072</v>
      </c>
      <c r="C487" s="614" t="s">
        <v>269</v>
      </c>
      <c r="D487" s="1119" t="s">
        <v>270</v>
      </c>
      <c r="E487" s="1119" t="s">
        <v>270</v>
      </c>
      <c r="F487" s="1122" t="s">
        <v>1183</v>
      </c>
      <c r="G487" s="106" t="s">
        <v>83</v>
      </c>
      <c r="H487" s="1016" t="s">
        <v>123</v>
      </c>
      <c r="I487" s="1016" t="s">
        <v>123</v>
      </c>
      <c r="J487" s="1016" t="s">
        <v>123</v>
      </c>
      <c r="K487" s="1016" t="s">
        <v>123</v>
      </c>
      <c r="L487" s="1016" t="s">
        <v>123</v>
      </c>
      <c r="M487" s="1016" t="s">
        <v>123</v>
      </c>
      <c r="N487" s="1127">
        <v>60000</v>
      </c>
      <c r="O487" s="793">
        <f t="shared" si="16"/>
        <v>60000</v>
      </c>
    </row>
    <row r="488" spans="1:15" ht="42" customHeight="1" x14ac:dyDescent="0.25">
      <c r="A488" s="627" t="s">
        <v>102</v>
      </c>
      <c r="B488" s="1175" t="s">
        <v>1072</v>
      </c>
      <c r="C488" s="614" t="s">
        <v>1299</v>
      </c>
      <c r="D488" s="1119" t="s">
        <v>858</v>
      </c>
      <c r="E488" s="1119" t="s">
        <v>859</v>
      </c>
      <c r="F488" s="1122" t="s">
        <v>1300</v>
      </c>
      <c r="G488" s="106" t="s">
        <v>1301</v>
      </c>
      <c r="H488" s="921">
        <v>20000</v>
      </c>
      <c r="I488" s="1016" t="s">
        <v>123</v>
      </c>
      <c r="J488" s="1016">
        <v>10000</v>
      </c>
      <c r="K488" s="1016" t="s">
        <v>123</v>
      </c>
      <c r="L488" s="1016" t="s">
        <v>123</v>
      </c>
      <c r="M488" s="1016" t="s">
        <v>123</v>
      </c>
      <c r="N488" s="1016" t="s">
        <v>123</v>
      </c>
      <c r="O488" s="793">
        <f t="shared" si="16"/>
        <v>30000</v>
      </c>
    </row>
    <row r="489" spans="1:15" ht="42" customHeight="1" x14ac:dyDescent="0.25">
      <c r="A489" s="627" t="s">
        <v>102</v>
      </c>
      <c r="B489" s="1175" t="s">
        <v>1072</v>
      </c>
      <c r="C489" s="1119" t="s">
        <v>119</v>
      </c>
      <c r="D489" s="1119" t="s">
        <v>478</v>
      </c>
      <c r="E489" s="1119" t="s">
        <v>485</v>
      </c>
      <c r="F489" s="1122" t="s">
        <v>1302</v>
      </c>
      <c r="G489" s="106" t="s">
        <v>1301</v>
      </c>
      <c r="H489" s="921">
        <v>15840</v>
      </c>
      <c r="I489" s="1016" t="s">
        <v>123</v>
      </c>
      <c r="J489" s="1016">
        <v>10000</v>
      </c>
      <c r="K489" s="1016" t="s">
        <v>123</v>
      </c>
      <c r="L489" s="1016" t="s">
        <v>123</v>
      </c>
      <c r="M489" s="1016" t="s">
        <v>123</v>
      </c>
      <c r="N489" s="1016" t="s">
        <v>123</v>
      </c>
      <c r="O489" s="793">
        <f t="shared" si="16"/>
        <v>25840</v>
      </c>
    </row>
    <row r="490" spans="1:15" ht="42" customHeight="1" x14ac:dyDescent="0.25">
      <c r="A490" s="627" t="s">
        <v>102</v>
      </c>
      <c r="B490" s="1175" t="s">
        <v>1072</v>
      </c>
      <c r="C490" s="1119" t="s">
        <v>119</v>
      </c>
      <c r="D490" s="1119" t="s">
        <v>478</v>
      </c>
      <c r="E490" s="1119" t="s">
        <v>485</v>
      </c>
      <c r="F490" s="1122" t="s">
        <v>1303</v>
      </c>
      <c r="G490" s="106" t="s">
        <v>1304</v>
      </c>
      <c r="H490" s="921">
        <v>60000</v>
      </c>
      <c r="I490" s="1016" t="s">
        <v>123</v>
      </c>
      <c r="J490" s="1016">
        <v>30000</v>
      </c>
      <c r="K490" s="1016" t="s">
        <v>123</v>
      </c>
      <c r="L490" s="1016" t="s">
        <v>123</v>
      </c>
      <c r="M490" s="1016" t="s">
        <v>123</v>
      </c>
      <c r="N490" s="1016" t="s">
        <v>123</v>
      </c>
      <c r="O490" s="793">
        <f t="shared" si="16"/>
        <v>90000</v>
      </c>
    </row>
    <row r="491" spans="1:15" ht="42" customHeight="1" x14ac:dyDescent="0.25">
      <c r="A491" s="627" t="s">
        <v>102</v>
      </c>
      <c r="B491" s="1175" t="s">
        <v>1072</v>
      </c>
      <c r="C491" s="1119" t="s">
        <v>119</v>
      </c>
      <c r="D491" s="1119" t="s">
        <v>478</v>
      </c>
      <c r="E491" s="1119" t="s">
        <v>485</v>
      </c>
      <c r="F491" s="1122" t="s">
        <v>1305</v>
      </c>
      <c r="G491" s="106" t="s">
        <v>1306</v>
      </c>
      <c r="H491" s="1020" t="s">
        <v>123</v>
      </c>
      <c r="I491" s="1016" t="s">
        <v>123</v>
      </c>
      <c r="J491" s="1016" t="s">
        <v>123</v>
      </c>
      <c r="K491" s="1016" t="s">
        <v>123</v>
      </c>
      <c r="L491" s="1016" t="s">
        <v>123</v>
      </c>
      <c r="M491" s="1016" t="s">
        <v>123</v>
      </c>
      <c r="N491" s="1016" t="s">
        <v>123</v>
      </c>
      <c r="O491" s="793">
        <f t="shared" si="16"/>
        <v>0</v>
      </c>
    </row>
    <row r="492" spans="1:15" ht="73.5" customHeight="1" x14ac:dyDescent="0.25">
      <c r="A492" s="104" t="s">
        <v>489</v>
      </c>
      <c r="B492" s="1176" t="s">
        <v>529</v>
      </c>
      <c r="C492" s="1177" t="s">
        <v>530</v>
      </c>
      <c r="D492" s="1119" t="s">
        <v>543</v>
      </c>
      <c r="E492" s="1119" t="s">
        <v>504</v>
      </c>
      <c r="F492" s="1161" t="s">
        <v>546</v>
      </c>
      <c r="G492" s="1178" t="s">
        <v>525</v>
      </c>
      <c r="H492" s="1179">
        <v>15783.76</v>
      </c>
      <c r="I492" s="1016" t="s">
        <v>123</v>
      </c>
      <c r="J492" s="1016">
        <v>30000</v>
      </c>
      <c r="K492" s="1016" t="s">
        <v>123</v>
      </c>
      <c r="L492" s="1016" t="s">
        <v>123</v>
      </c>
      <c r="M492" s="1016" t="s">
        <v>123</v>
      </c>
      <c r="N492" s="1016" t="s">
        <v>123</v>
      </c>
      <c r="O492" s="1123">
        <f t="shared" si="16"/>
        <v>45783.76</v>
      </c>
    </row>
    <row r="493" spans="1:15" ht="56.25" customHeight="1" x14ac:dyDescent="0.25">
      <c r="A493" s="104" t="s">
        <v>489</v>
      </c>
      <c r="B493" s="405" t="s">
        <v>529</v>
      </c>
      <c r="C493" s="614" t="s">
        <v>530</v>
      </c>
      <c r="D493" s="1119" t="s">
        <v>543</v>
      </c>
      <c r="E493" s="1119" t="s">
        <v>504</v>
      </c>
      <c r="F493" s="1180" t="s">
        <v>1334</v>
      </c>
      <c r="G493" s="1004" t="s">
        <v>1335</v>
      </c>
      <c r="H493" s="794">
        <v>1185415.32</v>
      </c>
      <c r="I493" s="1016" t="s">
        <v>123</v>
      </c>
      <c r="J493" s="1016" t="s">
        <v>123</v>
      </c>
      <c r="K493" s="1016" t="s">
        <v>123</v>
      </c>
      <c r="L493" s="1016" t="s">
        <v>123</v>
      </c>
      <c r="M493" s="1016" t="s">
        <v>123</v>
      </c>
      <c r="N493" s="1016" t="s">
        <v>123</v>
      </c>
      <c r="O493" s="1123">
        <f t="shared" si="16"/>
        <v>1185415.32</v>
      </c>
    </row>
    <row r="494" spans="1:15" ht="51" x14ac:dyDescent="0.25">
      <c r="A494" s="1129" t="s">
        <v>102</v>
      </c>
      <c r="B494" s="1181" t="s">
        <v>959</v>
      </c>
      <c r="C494" s="614" t="s">
        <v>119</v>
      </c>
      <c r="D494" s="614" t="s">
        <v>962</v>
      </c>
      <c r="E494" s="614" t="s">
        <v>962</v>
      </c>
      <c r="F494" s="285" t="s">
        <v>994</v>
      </c>
      <c r="G494" s="1119" t="s">
        <v>83</v>
      </c>
      <c r="H494" s="1182">
        <f>'POA 2018'!L110</f>
        <v>380</v>
      </c>
      <c r="I494" s="1016" t="s">
        <v>123</v>
      </c>
      <c r="J494" s="1016" t="s">
        <v>123</v>
      </c>
      <c r="K494" s="1016" t="s">
        <v>123</v>
      </c>
      <c r="L494" s="1016" t="s">
        <v>123</v>
      </c>
      <c r="M494" s="1016" t="s">
        <v>123</v>
      </c>
      <c r="N494" s="1016" t="s">
        <v>123</v>
      </c>
      <c r="O494" s="1123">
        <f t="shared" si="16"/>
        <v>380</v>
      </c>
    </row>
    <row r="495" spans="1:15" ht="38.25" x14ac:dyDescent="0.25">
      <c r="A495" s="1129" t="s">
        <v>102</v>
      </c>
      <c r="B495" s="1181" t="s">
        <v>959</v>
      </c>
      <c r="C495" s="614" t="s">
        <v>576</v>
      </c>
      <c r="D495" s="614" t="s">
        <v>962</v>
      </c>
      <c r="E495" s="614" t="s">
        <v>962</v>
      </c>
      <c r="F495" s="285" t="s">
        <v>996</v>
      </c>
      <c r="G495" s="1119" t="s">
        <v>83</v>
      </c>
      <c r="H495" s="1163">
        <f>'POA 2018'!L111</f>
        <v>370.27</v>
      </c>
      <c r="I495" s="1016" t="s">
        <v>123</v>
      </c>
      <c r="J495" s="1016" t="s">
        <v>123</v>
      </c>
      <c r="K495" s="1016" t="s">
        <v>123</v>
      </c>
      <c r="L495" s="1016" t="s">
        <v>123</v>
      </c>
      <c r="M495" s="1016" t="s">
        <v>123</v>
      </c>
      <c r="N495" s="1016" t="s">
        <v>123</v>
      </c>
      <c r="O495" s="1123">
        <f t="shared" si="16"/>
        <v>370.27</v>
      </c>
    </row>
    <row r="496" spans="1:15" ht="51" x14ac:dyDescent="0.25">
      <c r="A496" s="1129" t="s">
        <v>102</v>
      </c>
      <c r="B496" s="1181" t="s">
        <v>959</v>
      </c>
      <c r="C496" s="614" t="s">
        <v>576</v>
      </c>
      <c r="D496" s="614" t="s">
        <v>960</v>
      </c>
      <c r="E496" s="1154" t="s">
        <v>142</v>
      </c>
      <c r="F496" s="285" t="s">
        <v>997</v>
      </c>
      <c r="G496" s="1119" t="s">
        <v>83</v>
      </c>
      <c r="H496" s="1163">
        <f>'POA 2018'!L112</f>
        <v>370</v>
      </c>
      <c r="I496" s="1016" t="s">
        <v>123</v>
      </c>
      <c r="J496" s="1016" t="s">
        <v>123</v>
      </c>
      <c r="K496" s="1016" t="s">
        <v>123</v>
      </c>
      <c r="L496" s="1016" t="s">
        <v>123</v>
      </c>
      <c r="M496" s="1016" t="s">
        <v>123</v>
      </c>
      <c r="N496" s="1016" t="s">
        <v>123</v>
      </c>
      <c r="O496" s="1123">
        <f t="shared" si="16"/>
        <v>370</v>
      </c>
    </row>
    <row r="497" spans="1:15" ht="38.25" x14ac:dyDescent="0.25">
      <c r="A497" s="104" t="s">
        <v>102</v>
      </c>
      <c r="B497" s="638" t="s">
        <v>468</v>
      </c>
      <c r="C497" s="639" t="s">
        <v>904</v>
      </c>
      <c r="D497" s="1156" t="s">
        <v>120</v>
      </c>
      <c r="E497" s="285" t="s">
        <v>905</v>
      </c>
      <c r="F497" s="285" t="s">
        <v>920</v>
      </c>
      <c r="G497" s="1119" t="s">
        <v>83</v>
      </c>
      <c r="H497" s="1183">
        <v>19487.18</v>
      </c>
      <c r="I497" s="1016" t="s">
        <v>123</v>
      </c>
      <c r="J497" s="1016" t="s">
        <v>123</v>
      </c>
      <c r="K497" s="1016" t="s">
        <v>123</v>
      </c>
      <c r="L497" s="1016" t="s">
        <v>123</v>
      </c>
      <c r="M497" s="1016" t="s">
        <v>123</v>
      </c>
      <c r="N497" s="1016" t="s">
        <v>123</v>
      </c>
      <c r="O497" s="1123">
        <f>SUM(H497:M497)</f>
        <v>19487.18</v>
      </c>
    </row>
    <row r="498" spans="1:15" ht="38.25" x14ac:dyDescent="0.25">
      <c r="A498" s="104" t="s">
        <v>102</v>
      </c>
      <c r="B498" s="638" t="s">
        <v>468</v>
      </c>
      <c r="C498" s="639" t="s">
        <v>904</v>
      </c>
      <c r="D498" s="1156" t="s">
        <v>120</v>
      </c>
      <c r="E498" s="285" t="s">
        <v>905</v>
      </c>
      <c r="F498" s="285" t="s">
        <v>923</v>
      </c>
      <c r="G498" s="1119" t="s">
        <v>83</v>
      </c>
      <c r="H498" s="1183" t="s">
        <v>123</v>
      </c>
      <c r="I498" s="1016" t="s">
        <v>123</v>
      </c>
      <c r="J498" s="1016" t="s">
        <v>123</v>
      </c>
      <c r="K498" s="1016" t="s">
        <v>123</v>
      </c>
      <c r="L498" s="1016" t="s">
        <v>123</v>
      </c>
      <c r="M498" s="1016" t="s">
        <v>123</v>
      </c>
      <c r="N498" s="1183">
        <v>2436346.14</v>
      </c>
      <c r="O498" s="1123">
        <f t="shared" ref="O498:O515" si="17">SUM(H498:N498)</f>
        <v>2436346.14</v>
      </c>
    </row>
    <row r="499" spans="1:15" ht="51" x14ac:dyDescent="0.25">
      <c r="A499" s="104" t="s">
        <v>102</v>
      </c>
      <c r="B499" s="638" t="s">
        <v>468</v>
      </c>
      <c r="C499" s="639" t="s">
        <v>904</v>
      </c>
      <c r="D499" s="1156" t="s">
        <v>120</v>
      </c>
      <c r="E499" s="640" t="s">
        <v>905</v>
      </c>
      <c r="F499" s="285" t="s">
        <v>924</v>
      </c>
      <c r="G499" s="1119" t="s">
        <v>83</v>
      </c>
      <c r="H499" s="1183" t="s">
        <v>123</v>
      </c>
      <c r="I499" s="1016" t="s">
        <v>123</v>
      </c>
      <c r="J499" s="1016" t="s">
        <v>123</v>
      </c>
      <c r="K499" s="1016" t="s">
        <v>123</v>
      </c>
      <c r="L499" s="1016" t="s">
        <v>123</v>
      </c>
      <c r="M499" s="1016" t="s">
        <v>123</v>
      </c>
      <c r="N499" s="639">
        <v>1018615.47</v>
      </c>
      <c r="O499" s="1123">
        <f t="shared" si="17"/>
        <v>1018615.47</v>
      </c>
    </row>
    <row r="500" spans="1:15" ht="60" customHeight="1" x14ac:dyDescent="0.25">
      <c r="A500" s="104" t="s">
        <v>102</v>
      </c>
      <c r="B500" s="761" t="s">
        <v>468</v>
      </c>
      <c r="C500" s="639" t="s">
        <v>904</v>
      </c>
      <c r="D500" s="1156" t="s">
        <v>120</v>
      </c>
      <c r="E500" s="640" t="s">
        <v>905</v>
      </c>
      <c r="F500" s="285" t="s">
        <v>1174</v>
      </c>
      <c r="G500" s="1119" t="s">
        <v>472</v>
      </c>
      <c r="H500" s="1021">
        <v>5000</v>
      </c>
      <c r="I500" s="1016" t="s">
        <v>123</v>
      </c>
      <c r="J500" s="1016" t="s">
        <v>123</v>
      </c>
      <c r="K500" s="1016" t="s">
        <v>123</v>
      </c>
      <c r="L500" s="1016" t="s">
        <v>123</v>
      </c>
      <c r="M500" s="1016" t="s">
        <v>123</v>
      </c>
      <c r="N500" s="1016" t="s">
        <v>123</v>
      </c>
      <c r="O500" s="1123">
        <f t="shared" si="17"/>
        <v>5000</v>
      </c>
    </row>
    <row r="501" spans="1:15" ht="60" customHeight="1" x14ac:dyDescent="0.25">
      <c r="A501" s="627" t="s">
        <v>102</v>
      </c>
      <c r="B501" s="638" t="s">
        <v>468</v>
      </c>
      <c r="C501" s="614" t="s">
        <v>484</v>
      </c>
      <c r="D501" s="1156" t="s">
        <v>120</v>
      </c>
      <c r="E501" s="1184" t="s">
        <v>911</v>
      </c>
      <c r="F501" s="285" t="s">
        <v>1180</v>
      </c>
      <c r="G501" s="1119" t="s">
        <v>83</v>
      </c>
      <c r="H501" s="1183" t="s">
        <v>123</v>
      </c>
      <c r="I501" s="1016" t="s">
        <v>123</v>
      </c>
      <c r="J501" s="1016" t="s">
        <v>123</v>
      </c>
      <c r="K501" s="1016" t="s">
        <v>123</v>
      </c>
      <c r="L501" s="1016" t="s">
        <v>123</v>
      </c>
      <c r="M501" s="1016" t="s">
        <v>123</v>
      </c>
      <c r="N501" s="1019">
        <v>4761214.8600000003</v>
      </c>
      <c r="O501" s="1125">
        <f>SUM(H501:N501)</f>
        <v>4761214.8600000003</v>
      </c>
    </row>
    <row r="502" spans="1:15" ht="51" x14ac:dyDescent="0.25">
      <c r="A502" s="104" t="s">
        <v>489</v>
      </c>
      <c r="B502" s="1156" t="s">
        <v>557</v>
      </c>
      <c r="C502" s="614" t="s">
        <v>530</v>
      </c>
      <c r="D502" s="1156" t="s">
        <v>558</v>
      </c>
      <c r="E502" s="1156" t="s">
        <v>327</v>
      </c>
      <c r="F502" s="285" t="s">
        <v>560</v>
      </c>
      <c r="G502" s="1119" t="s">
        <v>83</v>
      </c>
      <c r="H502" s="1172">
        <v>4537.09</v>
      </c>
      <c r="I502" s="1016" t="s">
        <v>123</v>
      </c>
      <c r="J502" s="1016" t="s">
        <v>123</v>
      </c>
      <c r="K502" s="1016" t="s">
        <v>123</v>
      </c>
      <c r="L502" s="1016" t="s">
        <v>123</v>
      </c>
      <c r="M502" s="1016" t="s">
        <v>123</v>
      </c>
      <c r="N502" s="1016" t="s">
        <v>123</v>
      </c>
      <c r="O502" s="1123">
        <f t="shared" si="17"/>
        <v>4537.09</v>
      </c>
    </row>
    <row r="503" spans="1:15" ht="26.25" x14ac:dyDescent="0.25">
      <c r="A503" s="104" t="s">
        <v>489</v>
      </c>
      <c r="B503" s="1185" t="s">
        <v>557</v>
      </c>
      <c r="C503" s="614" t="s">
        <v>530</v>
      </c>
      <c r="D503" s="1156" t="s">
        <v>858</v>
      </c>
      <c r="E503" s="1186" t="s">
        <v>1205</v>
      </c>
      <c r="F503" s="285" t="s">
        <v>1206</v>
      </c>
      <c r="G503" s="285" t="s">
        <v>544</v>
      </c>
      <c r="H503" s="1020">
        <v>3920</v>
      </c>
      <c r="I503" s="1016" t="s">
        <v>123</v>
      </c>
      <c r="J503" s="1016" t="s">
        <v>123</v>
      </c>
      <c r="K503" s="1016" t="s">
        <v>123</v>
      </c>
      <c r="L503" s="1016" t="s">
        <v>123</v>
      </c>
      <c r="M503" s="1016" t="s">
        <v>123</v>
      </c>
      <c r="N503" s="1016" t="s">
        <v>123</v>
      </c>
      <c r="O503" s="1123">
        <f t="shared" si="17"/>
        <v>3920</v>
      </c>
    </row>
    <row r="504" spans="1:15" ht="26.25" x14ac:dyDescent="0.25">
      <c r="A504" s="104" t="s">
        <v>489</v>
      </c>
      <c r="B504" s="1185" t="s">
        <v>557</v>
      </c>
      <c r="C504" s="614" t="s">
        <v>530</v>
      </c>
      <c r="D504" s="1156" t="s">
        <v>858</v>
      </c>
      <c r="E504" s="1186" t="s">
        <v>1205</v>
      </c>
      <c r="F504" s="285" t="s">
        <v>1206</v>
      </c>
      <c r="G504" s="285" t="s">
        <v>519</v>
      </c>
      <c r="H504" s="1020">
        <v>3920</v>
      </c>
      <c r="I504" s="1016" t="s">
        <v>123</v>
      </c>
      <c r="J504" s="1016" t="s">
        <v>123</v>
      </c>
      <c r="K504" s="1016" t="s">
        <v>123</v>
      </c>
      <c r="L504" s="1016" t="s">
        <v>123</v>
      </c>
      <c r="M504" s="1016" t="s">
        <v>123</v>
      </c>
      <c r="N504" s="1016" t="s">
        <v>123</v>
      </c>
      <c r="O504" s="1123">
        <f t="shared" si="17"/>
        <v>3920</v>
      </c>
    </row>
    <row r="505" spans="1:15" ht="26.25" x14ac:dyDescent="0.25">
      <c r="A505" s="104" t="s">
        <v>489</v>
      </c>
      <c r="B505" s="1185" t="s">
        <v>557</v>
      </c>
      <c r="C505" s="614" t="s">
        <v>530</v>
      </c>
      <c r="D505" s="1156" t="s">
        <v>858</v>
      </c>
      <c r="E505" s="1186" t="s">
        <v>1205</v>
      </c>
      <c r="F505" s="285" t="s">
        <v>1206</v>
      </c>
      <c r="G505" s="285" t="s">
        <v>522</v>
      </c>
      <c r="H505" s="1020">
        <v>3920</v>
      </c>
      <c r="I505" s="1016" t="s">
        <v>123</v>
      </c>
      <c r="J505" s="1016" t="s">
        <v>123</v>
      </c>
      <c r="K505" s="1016" t="s">
        <v>123</v>
      </c>
      <c r="L505" s="1016" t="s">
        <v>123</v>
      </c>
      <c r="M505" s="1016" t="s">
        <v>123</v>
      </c>
      <c r="N505" s="1016" t="s">
        <v>123</v>
      </c>
      <c r="O505" s="1123">
        <f t="shared" si="17"/>
        <v>3920</v>
      </c>
    </row>
    <row r="506" spans="1:15" ht="26.25" x14ac:dyDescent="0.25">
      <c r="A506" s="104" t="s">
        <v>489</v>
      </c>
      <c r="B506" s="1185" t="s">
        <v>557</v>
      </c>
      <c r="C506" s="614" t="s">
        <v>530</v>
      </c>
      <c r="D506" s="1156" t="s">
        <v>858</v>
      </c>
      <c r="E506" s="1186" t="s">
        <v>1205</v>
      </c>
      <c r="F506" s="285" t="s">
        <v>1206</v>
      </c>
      <c r="G506" s="285" t="s">
        <v>512</v>
      </c>
      <c r="H506" s="1020">
        <v>3917</v>
      </c>
      <c r="I506" s="1016" t="s">
        <v>123</v>
      </c>
      <c r="J506" s="1016" t="s">
        <v>123</v>
      </c>
      <c r="K506" s="1016" t="s">
        <v>123</v>
      </c>
      <c r="L506" s="1016" t="s">
        <v>123</v>
      </c>
      <c r="M506" s="1016" t="s">
        <v>123</v>
      </c>
      <c r="N506" s="1016" t="s">
        <v>123</v>
      </c>
      <c r="O506" s="1123">
        <f t="shared" si="17"/>
        <v>3917</v>
      </c>
    </row>
    <row r="507" spans="1:15" ht="26.25" x14ac:dyDescent="0.25">
      <c r="A507" s="104" t="s">
        <v>489</v>
      </c>
      <c r="B507" s="1185" t="s">
        <v>557</v>
      </c>
      <c r="C507" s="614" t="s">
        <v>530</v>
      </c>
      <c r="D507" s="1156" t="s">
        <v>858</v>
      </c>
      <c r="E507" s="1186" t="s">
        <v>1205</v>
      </c>
      <c r="F507" s="285" t="s">
        <v>1207</v>
      </c>
      <c r="G507" s="285" t="s">
        <v>510</v>
      </c>
      <c r="H507" s="1020">
        <v>2866</v>
      </c>
      <c r="I507" s="1016" t="s">
        <v>123</v>
      </c>
      <c r="J507" s="1016" t="s">
        <v>123</v>
      </c>
      <c r="K507" s="1016" t="s">
        <v>123</v>
      </c>
      <c r="L507" s="1016" t="s">
        <v>123</v>
      </c>
      <c r="M507" s="1016" t="s">
        <v>123</v>
      </c>
      <c r="N507" s="1016" t="s">
        <v>123</v>
      </c>
      <c r="O507" s="1123">
        <f t="shared" si="17"/>
        <v>2866</v>
      </c>
    </row>
    <row r="508" spans="1:15" ht="26.25" x14ac:dyDescent="0.25">
      <c r="A508" s="104" t="s">
        <v>489</v>
      </c>
      <c r="B508" s="1185" t="s">
        <v>557</v>
      </c>
      <c r="C508" s="614" t="s">
        <v>530</v>
      </c>
      <c r="D508" s="1156" t="s">
        <v>858</v>
      </c>
      <c r="E508" s="1186" t="s">
        <v>1205</v>
      </c>
      <c r="F508" s="285" t="s">
        <v>1206</v>
      </c>
      <c r="G508" s="285" t="s">
        <v>606</v>
      </c>
      <c r="H508" s="1020">
        <v>3000</v>
      </c>
      <c r="I508" s="1016" t="s">
        <v>123</v>
      </c>
      <c r="J508" s="1016" t="s">
        <v>123</v>
      </c>
      <c r="K508" s="1016" t="s">
        <v>123</v>
      </c>
      <c r="L508" s="1016" t="s">
        <v>123</v>
      </c>
      <c r="M508" s="1016" t="s">
        <v>123</v>
      </c>
      <c r="N508" s="1016" t="s">
        <v>123</v>
      </c>
      <c r="O508" s="1123">
        <f t="shared" si="17"/>
        <v>3000</v>
      </c>
    </row>
    <row r="509" spans="1:15" ht="26.25" x14ac:dyDescent="0.25">
      <c r="A509" s="104" t="s">
        <v>489</v>
      </c>
      <c r="B509" s="1185" t="s">
        <v>557</v>
      </c>
      <c r="C509" s="614" t="s">
        <v>530</v>
      </c>
      <c r="D509" s="1156" t="s">
        <v>858</v>
      </c>
      <c r="E509" s="1186" t="s">
        <v>1205</v>
      </c>
      <c r="F509" s="285" t="s">
        <v>1208</v>
      </c>
      <c r="G509" s="285" t="s">
        <v>527</v>
      </c>
      <c r="H509" s="1020">
        <v>3920</v>
      </c>
      <c r="I509" s="1016" t="s">
        <v>123</v>
      </c>
      <c r="J509" s="1016" t="s">
        <v>123</v>
      </c>
      <c r="K509" s="1016" t="s">
        <v>123</v>
      </c>
      <c r="L509" s="1016" t="s">
        <v>123</v>
      </c>
      <c r="M509" s="1016" t="s">
        <v>123</v>
      </c>
      <c r="N509" s="1016" t="s">
        <v>123</v>
      </c>
      <c r="O509" s="1123">
        <f t="shared" si="17"/>
        <v>3920</v>
      </c>
    </row>
    <row r="510" spans="1:15" ht="26.25" x14ac:dyDescent="0.25">
      <c r="A510" s="104" t="s">
        <v>489</v>
      </c>
      <c r="B510" s="1185" t="s">
        <v>557</v>
      </c>
      <c r="C510" s="614" t="s">
        <v>530</v>
      </c>
      <c r="D510" s="1156" t="s">
        <v>858</v>
      </c>
      <c r="E510" s="1186" t="s">
        <v>1205</v>
      </c>
      <c r="F510" s="285" t="s">
        <v>1209</v>
      </c>
      <c r="G510" s="285" t="s">
        <v>370</v>
      </c>
      <c r="H510" s="1020">
        <v>3920</v>
      </c>
      <c r="I510" s="1016" t="s">
        <v>123</v>
      </c>
      <c r="J510" s="1016" t="s">
        <v>123</v>
      </c>
      <c r="K510" s="1016" t="s">
        <v>123</v>
      </c>
      <c r="L510" s="1016" t="s">
        <v>123</v>
      </c>
      <c r="M510" s="1016" t="s">
        <v>123</v>
      </c>
      <c r="N510" s="1016" t="s">
        <v>123</v>
      </c>
      <c r="O510" s="1123">
        <f t="shared" si="17"/>
        <v>3920</v>
      </c>
    </row>
    <row r="511" spans="1:15" ht="51" x14ac:dyDescent="0.25">
      <c r="A511" s="104" t="s">
        <v>489</v>
      </c>
      <c r="B511" s="1185" t="s">
        <v>557</v>
      </c>
      <c r="C511" s="614" t="s">
        <v>530</v>
      </c>
      <c r="D511" s="1156" t="s">
        <v>858</v>
      </c>
      <c r="E511" s="1186" t="s">
        <v>1205</v>
      </c>
      <c r="F511" s="285" t="s">
        <v>1210</v>
      </c>
      <c r="G511" s="285" t="s">
        <v>472</v>
      </c>
      <c r="H511" s="1020">
        <v>2000</v>
      </c>
      <c r="I511" s="1016" t="s">
        <v>123</v>
      </c>
      <c r="J511" s="1016" t="s">
        <v>123</v>
      </c>
      <c r="K511" s="1016" t="s">
        <v>123</v>
      </c>
      <c r="L511" s="1016" t="s">
        <v>123</v>
      </c>
      <c r="M511" s="1016" t="s">
        <v>123</v>
      </c>
      <c r="N511" s="1016" t="s">
        <v>123</v>
      </c>
      <c r="O511" s="1123">
        <f t="shared" si="17"/>
        <v>2000</v>
      </c>
    </row>
    <row r="512" spans="1:15" ht="26.25" x14ac:dyDescent="0.25">
      <c r="A512" s="104" t="s">
        <v>489</v>
      </c>
      <c r="B512" s="1185" t="s">
        <v>557</v>
      </c>
      <c r="C512" s="614" t="s">
        <v>530</v>
      </c>
      <c r="D512" s="1156" t="s">
        <v>858</v>
      </c>
      <c r="E512" s="1186" t="s">
        <v>1205</v>
      </c>
      <c r="F512" s="285" t="s">
        <v>1211</v>
      </c>
      <c r="G512" s="285" t="s">
        <v>472</v>
      </c>
      <c r="H512" s="1020">
        <v>3000</v>
      </c>
      <c r="I512" s="1016" t="s">
        <v>123</v>
      </c>
      <c r="J512" s="1016" t="s">
        <v>123</v>
      </c>
      <c r="K512" s="1016" t="s">
        <v>123</v>
      </c>
      <c r="L512" s="1016" t="s">
        <v>123</v>
      </c>
      <c r="M512" s="1016" t="s">
        <v>123</v>
      </c>
      <c r="N512" s="1016" t="s">
        <v>123</v>
      </c>
      <c r="O512" s="1123">
        <f t="shared" si="17"/>
        <v>3000</v>
      </c>
    </row>
    <row r="513" spans="1:15" ht="26.25" x14ac:dyDescent="0.25">
      <c r="A513" s="104" t="s">
        <v>489</v>
      </c>
      <c r="B513" s="1185" t="s">
        <v>557</v>
      </c>
      <c r="C513" s="614" t="s">
        <v>530</v>
      </c>
      <c r="D513" s="1156" t="s">
        <v>858</v>
      </c>
      <c r="E513" s="1186" t="s">
        <v>1205</v>
      </c>
      <c r="F513" s="285" t="s">
        <v>1206</v>
      </c>
      <c r="G513" s="285" t="s">
        <v>525</v>
      </c>
      <c r="H513" s="1020">
        <v>3920</v>
      </c>
      <c r="I513" s="1016" t="s">
        <v>123</v>
      </c>
      <c r="J513" s="1016" t="s">
        <v>123</v>
      </c>
      <c r="K513" s="1016" t="s">
        <v>123</v>
      </c>
      <c r="L513" s="1016" t="s">
        <v>123</v>
      </c>
      <c r="M513" s="1016" t="s">
        <v>123</v>
      </c>
      <c r="N513" s="1016" t="s">
        <v>123</v>
      </c>
      <c r="O513" s="1123">
        <f t="shared" si="17"/>
        <v>3920</v>
      </c>
    </row>
    <row r="514" spans="1:15" ht="26.25" x14ac:dyDescent="0.25">
      <c r="A514" s="104" t="s">
        <v>489</v>
      </c>
      <c r="B514" s="1185" t="s">
        <v>557</v>
      </c>
      <c r="C514" s="614" t="s">
        <v>530</v>
      </c>
      <c r="D514" s="1156" t="s">
        <v>858</v>
      </c>
      <c r="E514" s="1186" t="s">
        <v>1205</v>
      </c>
      <c r="F514" s="285" t="s">
        <v>1206</v>
      </c>
      <c r="G514" s="285" t="s">
        <v>409</v>
      </c>
      <c r="H514" s="1020">
        <v>3920</v>
      </c>
      <c r="I514" s="1016" t="s">
        <v>123</v>
      </c>
      <c r="J514" s="1016" t="s">
        <v>123</v>
      </c>
      <c r="K514" s="1016" t="s">
        <v>123</v>
      </c>
      <c r="L514" s="1016" t="s">
        <v>123</v>
      </c>
      <c r="M514" s="1016" t="s">
        <v>123</v>
      </c>
      <c r="N514" s="1016" t="s">
        <v>123</v>
      </c>
      <c r="O514" s="1123">
        <f t="shared" si="17"/>
        <v>3920</v>
      </c>
    </row>
    <row r="515" spans="1:15" ht="26.25" x14ac:dyDescent="0.25">
      <c r="A515" s="104" t="s">
        <v>489</v>
      </c>
      <c r="B515" s="1185" t="s">
        <v>557</v>
      </c>
      <c r="C515" s="614" t="s">
        <v>530</v>
      </c>
      <c r="D515" s="1156" t="s">
        <v>858</v>
      </c>
      <c r="E515" s="1186" t="s">
        <v>1205</v>
      </c>
      <c r="F515" s="285" t="s">
        <v>1206</v>
      </c>
      <c r="G515" s="285" t="s">
        <v>516</v>
      </c>
      <c r="H515" s="1020">
        <v>3920</v>
      </c>
      <c r="I515" s="1016" t="s">
        <v>123</v>
      </c>
      <c r="J515" s="1016" t="s">
        <v>123</v>
      </c>
      <c r="K515" s="1016" t="s">
        <v>123</v>
      </c>
      <c r="L515" s="1016" t="s">
        <v>123</v>
      </c>
      <c r="M515" s="1016" t="s">
        <v>123</v>
      </c>
      <c r="N515" s="1016" t="s">
        <v>123</v>
      </c>
      <c r="O515" s="1123">
        <f t="shared" si="17"/>
        <v>3920</v>
      </c>
    </row>
    <row r="516" spans="1:15" ht="38.25" x14ac:dyDescent="0.25">
      <c r="A516" s="640" t="s">
        <v>102</v>
      </c>
      <c r="B516" s="1171" t="s">
        <v>469</v>
      </c>
      <c r="C516" s="1119" t="s">
        <v>119</v>
      </c>
      <c r="D516" s="1156" t="s">
        <v>691</v>
      </c>
      <c r="E516" s="1128" t="s">
        <v>131</v>
      </c>
      <c r="F516" s="285" t="s">
        <v>1373</v>
      </c>
      <c r="G516" s="1119" t="s">
        <v>83</v>
      </c>
      <c r="H516" s="1187">
        <v>180334.94</v>
      </c>
      <c r="I516" s="1016" t="s">
        <v>123</v>
      </c>
      <c r="J516" s="1016" t="s">
        <v>123</v>
      </c>
      <c r="K516" s="1016" t="s">
        <v>123</v>
      </c>
      <c r="L516" s="1016" t="s">
        <v>123</v>
      </c>
      <c r="M516" s="1016" t="s">
        <v>123</v>
      </c>
      <c r="N516" s="1016" t="s">
        <v>123</v>
      </c>
      <c r="O516" s="1123">
        <f>SUM(H516:N516)</f>
        <v>180334.94</v>
      </c>
    </row>
    <row r="517" spans="1:15" ht="38.25" x14ac:dyDescent="0.25">
      <c r="A517" s="1188" t="s">
        <v>102</v>
      </c>
      <c r="B517" s="1116" t="s">
        <v>469</v>
      </c>
      <c r="C517" s="1119" t="s">
        <v>119</v>
      </c>
      <c r="D517" s="1156" t="s">
        <v>691</v>
      </c>
      <c r="E517" s="496" t="s">
        <v>700</v>
      </c>
      <c r="F517" s="285" t="s">
        <v>1374</v>
      </c>
      <c r="G517" s="1119" t="s">
        <v>83</v>
      </c>
      <c r="H517" s="1022">
        <v>147595.99</v>
      </c>
      <c r="I517" s="1016" t="s">
        <v>123</v>
      </c>
      <c r="J517" s="1016" t="s">
        <v>123</v>
      </c>
      <c r="K517" s="1016" t="s">
        <v>123</v>
      </c>
      <c r="L517" s="1016" t="s">
        <v>123</v>
      </c>
      <c r="M517" s="1016" t="s">
        <v>123</v>
      </c>
      <c r="N517" s="1016" t="s">
        <v>123</v>
      </c>
      <c r="O517" s="1123">
        <f>SUM(H517:N517)</f>
        <v>147595.99</v>
      </c>
    </row>
    <row r="518" spans="1:15" ht="38.25" x14ac:dyDescent="0.25">
      <c r="A518" s="1188" t="s">
        <v>102</v>
      </c>
      <c r="B518" s="1116" t="s">
        <v>469</v>
      </c>
      <c r="C518" s="1119" t="s">
        <v>119</v>
      </c>
      <c r="D518" s="1156" t="s">
        <v>691</v>
      </c>
      <c r="E518" s="1128" t="s">
        <v>131</v>
      </c>
      <c r="F518" s="285" t="s">
        <v>1376</v>
      </c>
      <c r="G518" s="1119" t="s">
        <v>83</v>
      </c>
      <c r="H518" s="1022">
        <v>8402</v>
      </c>
      <c r="I518" s="1016" t="s">
        <v>123</v>
      </c>
      <c r="J518" s="1016" t="s">
        <v>123</v>
      </c>
      <c r="K518" s="1016" t="s">
        <v>123</v>
      </c>
      <c r="L518" s="1016" t="s">
        <v>123</v>
      </c>
      <c r="M518" s="1016" t="s">
        <v>123</v>
      </c>
      <c r="N518" s="1016" t="s">
        <v>123</v>
      </c>
      <c r="O518" s="1123">
        <f>SUM(H518:N518)</f>
        <v>8402</v>
      </c>
    </row>
    <row r="519" spans="1:15" ht="66.75" customHeight="1" x14ac:dyDescent="0.25">
      <c r="A519" s="627" t="s">
        <v>102</v>
      </c>
      <c r="B519" s="1116" t="s">
        <v>469</v>
      </c>
      <c r="C519" s="614" t="s">
        <v>484</v>
      </c>
      <c r="D519" s="1156" t="s">
        <v>691</v>
      </c>
      <c r="E519" s="1128" t="s">
        <v>1466</v>
      </c>
      <c r="F519" s="285" t="s">
        <v>1182</v>
      </c>
      <c r="G519" s="1119" t="s">
        <v>83</v>
      </c>
      <c r="H519" s="1183" t="s">
        <v>123</v>
      </c>
      <c r="I519" s="1016" t="s">
        <v>123</v>
      </c>
      <c r="J519" s="1016" t="s">
        <v>123</v>
      </c>
      <c r="K519" s="1016" t="s">
        <v>123</v>
      </c>
      <c r="L519" s="1016" t="s">
        <v>123</v>
      </c>
      <c r="M519" s="1016" t="s">
        <v>123</v>
      </c>
      <c r="N519" s="1019">
        <v>6768841</v>
      </c>
      <c r="O519" s="1125">
        <f>N519</f>
        <v>6768841</v>
      </c>
    </row>
    <row r="520" spans="1:15" ht="39" x14ac:dyDescent="0.25">
      <c r="A520" s="1115" t="s">
        <v>102</v>
      </c>
      <c r="B520" s="1116" t="s">
        <v>469</v>
      </c>
      <c r="C520" s="614" t="s">
        <v>690</v>
      </c>
      <c r="D520" s="1117" t="s">
        <v>691</v>
      </c>
      <c r="E520" s="1118" t="s">
        <v>1187</v>
      </c>
      <c r="F520" s="285" t="s">
        <v>1188</v>
      </c>
      <c r="G520" s="1119" t="s">
        <v>516</v>
      </c>
      <c r="H520" s="1120">
        <v>172436</v>
      </c>
      <c r="I520" s="1016" t="s">
        <v>123</v>
      </c>
      <c r="J520" s="1016" t="s">
        <v>123</v>
      </c>
      <c r="K520" s="1016" t="s">
        <v>123</v>
      </c>
      <c r="L520" s="1016" t="s">
        <v>123</v>
      </c>
      <c r="M520" s="1016" t="s">
        <v>123</v>
      </c>
      <c r="N520" s="1016" t="s">
        <v>123</v>
      </c>
      <c r="O520" s="1121">
        <f t="shared" ref="O520:O533" si="18">SUM(H520:N520)</f>
        <v>172436</v>
      </c>
    </row>
    <row r="521" spans="1:15" ht="51" x14ac:dyDescent="0.25">
      <c r="A521" s="1115" t="s">
        <v>102</v>
      </c>
      <c r="B521" s="1116" t="s">
        <v>469</v>
      </c>
      <c r="C521" s="614" t="s">
        <v>690</v>
      </c>
      <c r="D521" s="1117" t="s">
        <v>691</v>
      </c>
      <c r="E521" s="1118" t="s">
        <v>1187</v>
      </c>
      <c r="F521" s="285" t="s">
        <v>1189</v>
      </c>
      <c r="G521" s="1119" t="s">
        <v>606</v>
      </c>
      <c r="H521" s="1120">
        <v>109000</v>
      </c>
      <c r="I521" s="1016" t="s">
        <v>123</v>
      </c>
      <c r="J521" s="1022">
        <v>30000</v>
      </c>
      <c r="K521" s="1016" t="s">
        <v>123</v>
      </c>
      <c r="L521" s="1016" t="s">
        <v>123</v>
      </c>
      <c r="M521" s="1016" t="s">
        <v>123</v>
      </c>
      <c r="N521" s="1016" t="s">
        <v>123</v>
      </c>
      <c r="O521" s="1121">
        <f t="shared" si="18"/>
        <v>139000</v>
      </c>
    </row>
    <row r="522" spans="1:15" ht="39" x14ac:dyDescent="0.25">
      <c r="A522" s="1115" t="s">
        <v>102</v>
      </c>
      <c r="B522" s="1116" t="s">
        <v>469</v>
      </c>
      <c r="C522" s="614" t="s">
        <v>690</v>
      </c>
      <c r="D522" s="1117" t="s">
        <v>691</v>
      </c>
      <c r="E522" s="1118" t="s">
        <v>1187</v>
      </c>
      <c r="F522" s="285" t="s">
        <v>1190</v>
      </c>
      <c r="G522" s="1119" t="s">
        <v>519</v>
      </c>
      <c r="H522" s="1120">
        <v>206150</v>
      </c>
      <c r="I522" s="1016" t="s">
        <v>123</v>
      </c>
      <c r="J522" s="1016" t="s">
        <v>123</v>
      </c>
      <c r="K522" s="1016" t="s">
        <v>123</v>
      </c>
      <c r="L522" s="1016" t="s">
        <v>123</v>
      </c>
      <c r="M522" s="1016" t="s">
        <v>123</v>
      </c>
      <c r="N522" s="1016" t="s">
        <v>123</v>
      </c>
      <c r="O522" s="1121">
        <f t="shared" si="18"/>
        <v>206150</v>
      </c>
    </row>
    <row r="523" spans="1:15" ht="39" x14ac:dyDescent="0.25">
      <c r="A523" s="1115" t="s">
        <v>102</v>
      </c>
      <c r="B523" s="1116" t="s">
        <v>469</v>
      </c>
      <c r="C523" s="614" t="s">
        <v>690</v>
      </c>
      <c r="D523" s="1117" t="s">
        <v>691</v>
      </c>
      <c r="E523" s="1118" t="s">
        <v>1187</v>
      </c>
      <c r="F523" s="285" t="s">
        <v>1191</v>
      </c>
      <c r="G523" s="1119" t="s">
        <v>472</v>
      </c>
      <c r="H523" s="1120">
        <v>5000</v>
      </c>
      <c r="I523" s="1016" t="s">
        <v>123</v>
      </c>
      <c r="J523" s="1022">
        <v>5000</v>
      </c>
      <c r="K523" s="1016" t="s">
        <v>123</v>
      </c>
      <c r="L523" s="1016" t="s">
        <v>123</v>
      </c>
      <c r="M523" s="1016" t="s">
        <v>123</v>
      </c>
      <c r="N523" s="1016" t="s">
        <v>123</v>
      </c>
      <c r="O523" s="1121">
        <f t="shared" si="18"/>
        <v>10000</v>
      </c>
    </row>
    <row r="524" spans="1:15" ht="51" x14ac:dyDescent="0.25">
      <c r="A524" s="1115" t="s">
        <v>102</v>
      </c>
      <c r="B524" s="1116" t="s">
        <v>469</v>
      </c>
      <c r="C524" s="614" t="s">
        <v>690</v>
      </c>
      <c r="D524" s="1117" t="s">
        <v>691</v>
      </c>
      <c r="E524" s="1118" t="s">
        <v>1187</v>
      </c>
      <c r="F524" s="285" t="s">
        <v>1192</v>
      </c>
      <c r="G524" s="1119" t="s">
        <v>510</v>
      </c>
      <c r="H524" s="1120">
        <v>56000</v>
      </c>
      <c r="I524" s="1016" t="s">
        <v>123</v>
      </c>
      <c r="J524" s="1016" t="s">
        <v>123</v>
      </c>
      <c r="K524" s="1016" t="s">
        <v>123</v>
      </c>
      <c r="L524" s="1016" t="s">
        <v>123</v>
      </c>
      <c r="M524" s="1016" t="s">
        <v>123</v>
      </c>
      <c r="N524" s="1016" t="s">
        <v>123</v>
      </c>
      <c r="O524" s="1121">
        <f t="shared" si="18"/>
        <v>56000</v>
      </c>
    </row>
    <row r="525" spans="1:15" ht="51.75" customHeight="1" x14ac:dyDescent="0.25">
      <c r="A525" s="1115" t="s">
        <v>102</v>
      </c>
      <c r="B525" s="1116" t="s">
        <v>469</v>
      </c>
      <c r="C525" s="614" t="s">
        <v>690</v>
      </c>
      <c r="D525" s="1117" t="s">
        <v>691</v>
      </c>
      <c r="E525" s="1118" t="s">
        <v>1187</v>
      </c>
      <c r="F525" s="285" t="s">
        <v>1193</v>
      </c>
      <c r="G525" s="1119" t="s">
        <v>606</v>
      </c>
      <c r="H525" s="1120">
        <v>59221</v>
      </c>
      <c r="I525" s="1016" t="s">
        <v>123</v>
      </c>
      <c r="J525" s="1022">
        <v>20000</v>
      </c>
      <c r="K525" s="1016" t="s">
        <v>123</v>
      </c>
      <c r="L525" s="1016" t="s">
        <v>123</v>
      </c>
      <c r="M525" s="1016" t="s">
        <v>123</v>
      </c>
      <c r="N525" s="1016" t="s">
        <v>123</v>
      </c>
      <c r="O525" s="1121">
        <f t="shared" si="18"/>
        <v>79221</v>
      </c>
    </row>
    <row r="526" spans="1:15" ht="76.5" x14ac:dyDescent="0.25">
      <c r="A526" s="1115" t="s">
        <v>102</v>
      </c>
      <c r="B526" s="1116" t="s">
        <v>469</v>
      </c>
      <c r="C526" s="614" t="s">
        <v>690</v>
      </c>
      <c r="D526" s="1117" t="s">
        <v>691</v>
      </c>
      <c r="E526" s="1118" t="s">
        <v>1187</v>
      </c>
      <c r="F526" s="285" t="s">
        <v>1194</v>
      </c>
      <c r="G526" s="1119" t="s">
        <v>544</v>
      </c>
      <c r="H526" s="1120">
        <v>84686.000000000015</v>
      </c>
      <c r="I526" s="1016" t="s">
        <v>123</v>
      </c>
      <c r="J526" s="1016" t="s">
        <v>123</v>
      </c>
      <c r="K526" s="1016" t="s">
        <v>123</v>
      </c>
      <c r="L526" s="1016" t="s">
        <v>123</v>
      </c>
      <c r="M526" s="1016" t="s">
        <v>123</v>
      </c>
      <c r="N526" s="1016" t="s">
        <v>123</v>
      </c>
      <c r="O526" s="1121">
        <f t="shared" si="18"/>
        <v>84686.000000000015</v>
      </c>
    </row>
    <row r="527" spans="1:15" ht="39" x14ac:dyDescent="0.25">
      <c r="A527" s="1115" t="s">
        <v>102</v>
      </c>
      <c r="B527" s="1116" t="s">
        <v>469</v>
      </c>
      <c r="C527" s="614" t="s">
        <v>690</v>
      </c>
      <c r="D527" s="1117" t="s">
        <v>691</v>
      </c>
      <c r="E527" s="1118" t="s">
        <v>1187</v>
      </c>
      <c r="F527" s="285" t="s">
        <v>1195</v>
      </c>
      <c r="G527" s="1119" t="s">
        <v>519</v>
      </c>
      <c r="H527" s="1120">
        <v>60000</v>
      </c>
      <c r="I527" s="1016" t="s">
        <v>123</v>
      </c>
      <c r="J527" s="1016" t="s">
        <v>123</v>
      </c>
      <c r="K527" s="1016" t="s">
        <v>123</v>
      </c>
      <c r="L527" s="1016" t="s">
        <v>123</v>
      </c>
      <c r="M527" s="1016" t="s">
        <v>123</v>
      </c>
      <c r="N527" s="1016" t="s">
        <v>123</v>
      </c>
      <c r="O527" s="1121">
        <f t="shared" si="18"/>
        <v>60000</v>
      </c>
    </row>
    <row r="528" spans="1:15" ht="39" x14ac:dyDescent="0.25">
      <c r="A528" s="1115" t="s">
        <v>102</v>
      </c>
      <c r="B528" s="1116" t="s">
        <v>469</v>
      </c>
      <c r="C528" s="614" t="s">
        <v>690</v>
      </c>
      <c r="D528" s="1117" t="s">
        <v>691</v>
      </c>
      <c r="E528" s="1118" t="s">
        <v>1187</v>
      </c>
      <c r="F528" s="285" t="s">
        <v>1196</v>
      </c>
      <c r="G528" s="1119" t="s">
        <v>519</v>
      </c>
      <c r="H528" s="1120">
        <v>7200</v>
      </c>
      <c r="I528" s="1016" t="s">
        <v>123</v>
      </c>
      <c r="J528" s="1016" t="s">
        <v>123</v>
      </c>
      <c r="K528" s="1016" t="s">
        <v>123</v>
      </c>
      <c r="L528" s="1016" t="s">
        <v>123</v>
      </c>
      <c r="M528" s="1016" t="s">
        <v>123</v>
      </c>
      <c r="N528" s="1016" t="s">
        <v>123</v>
      </c>
      <c r="O528" s="1121">
        <f t="shared" si="18"/>
        <v>7200</v>
      </c>
    </row>
    <row r="529" spans="1:16" ht="39" x14ac:dyDescent="0.25">
      <c r="A529" s="1115" t="s">
        <v>102</v>
      </c>
      <c r="B529" s="1116" t="s">
        <v>469</v>
      </c>
      <c r="C529" s="614" t="s">
        <v>690</v>
      </c>
      <c r="D529" s="1117" t="s">
        <v>691</v>
      </c>
      <c r="E529" s="1118" t="s">
        <v>1187</v>
      </c>
      <c r="F529" s="285" t="s">
        <v>1197</v>
      </c>
      <c r="G529" s="1119" t="s">
        <v>522</v>
      </c>
      <c r="H529" s="1120">
        <v>244267.00480000002</v>
      </c>
      <c r="I529" s="1016" t="s">
        <v>123</v>
      </c>
      <c r="J529" s="1016" t="s">
        <v>123</v>
      </c>
      <c r="K529" s="1016" t="s">
        <v>123</v>
      </c>
      <c r="L529" s="1016" t="s">
        <v>123</v>
      </c>
      <c r="M529" s="1016" t="s">
        <v>123</v>
      </c>
      <c r="N529" s="1016" t="s">
        <v>123</v>
      </c>
      <c r="O529" s="1121">
        <f t="shared" si="18"/>
        <v>244267.00480000002</v>
      </c>
    </row>
    <row r="530" spans="1:16" ht="63.75" x14ac:dyDescent="0.25">
      <c r="A530" s="1115" t="s">
        <v>102</v>
      </c>
      <c r="B530" s="1116" t="s">
        <v>469</v>
      </c>
      <c r="C530" s="614" t="s">
        <v>690</v>
      </c>
      <c r="D530" s="1117" t="s">
        <v>691</v>
      </c>
      <c r="E530" s="1118" t="s">
        <v>1187</v>
      </c>
      <c r="F530" s="285" t="s">
        <v>1296</v>
      </c>
      <c r="G530" s="1119" t="s">
        <v>409</v>
      </c>
      <c r="H530" s="1120">
        <v>200000</v>
      </c>
      <c r="I530" s="1016" t="s">
        <v>123</v>
      </c>
      <c r="J530" s="1016" t="s">
        <v>123</v>
      </c>
      <c r="K530" s="1016" t="s">
        <v>123</v>
      </c>
      <c r="L530" s="1016" t="s">
        <v>123</v>
      </c>
      <c r="M530" s="1016" t="s">
        <v>123</v>
      </c>
      <c r="N530" s="1016" t="s">
        <v>123</v>
      </c>
      <c r="O530" s="1121">
        <f t="shared" si="18"/>
        <v>200000</v>
      </c>
    </row>
    <row r="531" spans="1:16" ht="62.25" customHeight="1" x14ac:dyDescent="0.25">
      <c r="A531" s="1115" t="s">
        <v>102</v>
      </c>
      <c r="B531" s="1116" t="s">
        <v>469</v>
      </c>
      <c r="C531" s="614" t="s">
        <v>690</v>
      </c>
      <c r="D531" s="1117" t="s">
        <v>691</v>
      </c>
      <c r="E531" s="1118" t="s">
        <v>1187</v>
      </c>
      <c r="F531" s="285" t="s">
        <v>1198</v>
      </c>
      <c r="G531" s="1119" t="s">
        <v>1199</v>
      </c>
      <c r="H531" s="1120">
        <v>119280.68320000001</v>
      </c>
      <c r="I531" s="1016" t="s">
        <v>123</v>
      </c>
      <c r="J531" s="1016" t="s">
        <v>123</v>
      </c>
      <c r="K531" s="1016" t="s">
        <v>123</v>
      </c>
      <c r="L531" s="1016" t="s">
        <v>123</v>
      </c>
      <c r="M531" s="1016" t="s">
        <v>123</v>
      </c>
      <c r="N531" s="1016" t="s">
        <v>123</v>
      </c>
      <c r="O531" s="1121">
        <f t="shared" si="18"/>
        <v>119280.68320000001</v>
      </c>
    </row>
    <row r="532" spans="1:16" ht="58.5" customHeight="1" x14ac:dyDescent="0.25">
      <c r="A532" s="1115" t="s">
        <v>102</v>
      </c>
      <c r="B532" s="1116" t="s">
        <v>469</v>
      </c>
      <c r="C532" s="614" t="s">
        <v>690</v>
      </c>
      <c r="D532" s="1117" t="s">
        <v>691</v>
      </c>
      <c r="E532" s="1118" t="s">
        <v>1187</v>
      </c>
      <c r="F532" s="285" t="s">
        <v>1200</v>
      </c>
      <c r="G532" s="1119" t="s">
        <v>527</v>
      </c>
      <c r="H532" s="1120">
        <v>182121.00480000002</v>
      </c>
      <c r="I532" s="1016" t="s">
        <v>123</v>
      </c>
      <c r="J532" s="1016" t="s">
        <v>123</v>
      </c>
      <c r="K532" s="1016" t="s">
        <v>123</v>
      </c>
      <c r="L532" s="1016" t="s">
        <v>123</v>
      </c>
      <c r="M532" s="1016" t="s">
        <v>123</v>
      </c>
      <c r="N532" s="1016" t="s">
        <v>123</v>
      </c>
      <c r="O532" s="1121">
        <f t="shared" si="18"/>
        <v>182121.00480000002</v>
      </c>
    </row>
    <row r="533" spans="1:16" ht="57" customHeight="1" x14ac:dyDescent="0.25">
      <c r="A533" s="1115" t="s">
        <v>102</v>
      </c>
      <c r="B533" s="1116" t="s">
        <v>469</v>
      </c>
      <c r="C533" s="614" t="s">
        <v>690</v>
      </c>
      <c r="D533" s="1117" t="s">
        <v>691</v>
      </c>
      <c r="E533" s="1118" t="s">
        <v>1187</v>
      </c>
      <c r="F533" s="285" t="s">
        <v>1201</v>
      </c>
      <c r="G533" s="1119" t="s">
        <v>472</v>
      </c>
      <c r="H533" s="1120">
        <v>25000</v>
      </c>
      <c r="I533" s="1016" t="s">
        <v>123</v>
      </c>
      <c r="J533" s="1022">
        <v>5000</v>
      </c>
      <c r="K533" s="1016" t="s">
        <v>123</v>
      </c>
      <c r="L533" s="1016" t="s">
        <v>123</v>
      </c>
      <c r="M533" s="1016" t="s">
        <v>123</v>
      </c>
      <c r="N533" s="1016" t="s">
        <v>123</v>
      </c>
      <c r="O533" s="1121">
        <f t="shared" si="18"/>
        <v>30000</v>
      </c>
    </row>
    <row r="534" spans="1:16" ht="44.25" customHeight="1" x14ac:dyDescent="0.25">
      <c r="A534" s="1115" t="s">
        <v>102</v>
      </c>
      <c r="B534" s="1116" t="s">
        <v>469</v>
      </c>
      <c r="C534" s="614" t="s">
        <v>690</v>
      </c>
      <c r="D534" s="1117" t="s">
        <v>691</v>
      </c>
      <c r="E534" s="1118" t="s">
        <v>1187</v>
      </c>
      <c r="F534" s="285" t="s">
        <v>1202</v>
      </c>
      <c r="G534" s="1119" t="s">
        <v>516</v>
      </c>
      <c r="H534" s="1016" t="s">
        <v>123</v>
      </c>
      <c r="I534" s="1016" t="s">
        <v>123</v>
      </c>
      <c r="J534" s="1016" t="s">
        <v>123</v>
      </c>
      <c r="K534" s="1016" t="s">
        <v>123</v>
      </c>
      <c r="L534" s="1016" t="s">
        <v>123</v>
      </c>
      <c r="M534" s="1016" t="s">
        <v>123</v>
      </c>
      <c r="N534" s="1016" t="s">
        <v>123</v>
      </c>
      <c r="O534" s="1016" t="s">
        <v>123</v>
      </c>
    </row>
    <row r="535" spans="1:16" ht="39" x14ac:dyDescent="0.25">
      <c r="A535" s="1115" t="s">
        <v>102</v>
      </c>
      <c r="B535" s="1116" t="s">
        <v>469</v>
      </c>
      <c r="C535" s="614" t="s">
        <v>690</v>
      </c>
      <c r="D535" s="1117" t="s">
        <v>691</v>
      </c>
      <c r="E535" s="1118" t="s">
        <v>1187</v>
      </c>
      <c r="F535" s="285" t="s">
        <v>1203</v>
      </c>
      <c r="G535" s="1119" t="s">
        <v>516</v>
      </c>
      <c r="H535" s="1016" t="s">
        <v>123</v>
      </c>
      <c r="I535" s="1016" t="s">
        <v>123</v>
      </c>
      <c r="J535" s="1016" t="s">
        <v>123</v>
      </c>
      <c r="K535" s="1016" t="s">
        <v>123</v>
      </c>
      <c r="L535" s="1016" t="s">
        <v>123</v>
      </c>
      <c r="M535" s="1016" t="s">
        <v>123</v>
      </c>
      <c r="N535" s="1016" t="s">
        <v>123</v>
      </c>
      <c r="O535" s="1016" t="s">
        <v>123</v>
      </c>
    </row>
    <row r="536" spans="1:16" ht="51" x14ac:dyDescent="0.25">
      <c r="A536" s="1115" t="s">
        <v>102</v>
      </c>
      <c r="B536" s="1116" t="s">
        <v>469</v>
      </c>
      <c r="C536" s="614" t="s">
        <v>690</v>
      </c>
      <c r="D536" s="1117" t="s">
        <v>691</v>
      </c>
      <c r="E536" s="1118" t="s">
        <v>1187</v>
      </c>
      <c r="F536" s="285" t="s">
        <v>1204</v>
      </c>
      <c r="G536" s="1119" t="s">
        <v>522</v>
      </c>
      <c r="H536" s="1016" t="s">
        <v>123</v>
      </c>
      <c r="I536" s="1016" t="s">
        <v>123</v>
      </c>
      <c r="J536" s="1016" t="s">
        <v>123</v>
      </c>
      <c r="K536" s="1016" t="s">
        <v>123</v>
      </c>
      <c r="L536" s="1016" t="s">
        <v>123</v>
      </c>
      <c r="M536" s="1016" t="s">
        <v>123</v>
      </c>
      <c r="N536" s="1016" t="s">
        <v>123</v>
      </c>
      <c r="O536" s="1016" t="s">
        <v>123</v>
      </c>
    </row>
    <row r="537" spans="1:16" x14ac:dyDescent="0.25">
      <c r="A537" s="1330" t="s">
        <v>69</v>
      </c>
      <c r="B537" s="1330"/>
      <c r="C537" s="1330"/>
      <c r="D537" s="1331"/>
      <c r="E537" s="1331"/>
      <c r="F537" s="1330"/>
      <c r="G537" s="17"/>
      <c r="H537" s="18">
        <f>SUM(H404:H536)</f>
        <v>11000000.027129926</v>
      </c>
      <c r="I537" s="18">
        <f t="shared" ref="I537:O537" si="19">SUM(I403:I518)</f>
        <v>0</v>
      </c>
      <c r="J537" s="18">
        <f t="shared" si="19"/>
        <v>80000</v>
      </c>
      <c r="K537" s="18">
        <f t="shared" si="19"/>
        <v>8196511.4200000009</v>
      </c>
      <c r="L537" s="18">
        <f t="shared" si="19"/>
        <v>1061579.2783954919</v>
      </c>
      <c r="M537" s="18">
        <f t="shared" si="19"/>
        <v>124207.50082210056</v>
      </c>
      <c r="N537" s="18">
        <f t="shared" si="19"/>
        <v>78858336.670000002</v>
      </c>
      <c r="O537" s="18">
        <f t="shared" si="19"/>
        <v>97790273.203547522</v>
      </c>
      <c r="P537" s="759">
        <f>H537+2970000</f>
        <v>13970000.027129926</v>
      </c>
    </row>
    <row r="538" spans="1:16" ht="15.75" thickBot="1" x14ac:dyDescent="0.3">
      <c r="A538" s="68"/>
      <c r="B538" s="69"/>
      <c r="C538" s="69"/>
      <c r="D538" s="70"/>
      <c r="E538" s="70"/>
      <c r="F538" s="69"/>
      <c r="G538" s="69"/>
      <c r="H538" s="69"/>
      <c r="I538" s="69"/>
      <c r="J538" s="69"/>
      <c r="K538" s="69"/>
      <c r="L538" s="69"/>
      <c r="M538" s="69"/>
      <c r="N538" s="69"/>
      <c r="O538" s="71"/>
    </row>
    <row r="539" spans="1:16" ht="21" thickBot="1" x14ac:dyDescent="0.3">
      <c r="A539" s="1316" t="s">
        <v>70</v>
      </c>
      <c r="B539" s="1317"/>
      <c r="C539" s="1317"/>
      <c r="D539" s="1317"/>
      <c r="E539" s="1317"/>
      <c r="F539" s="1317"/>
      <c r="G539" s="1317"/>
      <c r="H539" s="1317"/>
      <c r="I539" s="1317"/>
      <c r="J539" s="1317"/>
      <c r="K539" s="1317"/>
      <c r="L539" s="1317"/>
      <c r="M539" s="1317"/>
      <c r="N539" s="1317"/>
      <c r="O539" s="1318"/>
    </row>
    <row r="540" spans="1:16" ht="63.75" x14ac:dyDescent="0.25">
      <c r="A540" s="56" t="s">
        <v>102</v>
      </c>
      <c r="B540" s="101" t="s">
        <v>118</v>
      </c>
      <c r="C540" s="186" t="s">
        <v>119</v>
      </c>
      <c r="D540" s="263" t="s">
        <v>120</v>
      </c>
      <c r="E540" s="103" t="s">
        <v>121</v>
      </c>
      <c r="F540" s="109" t="s">
        <v>155</v>
      </c>
      <c r="G540" s="115" t="s">
        <v>83</v>
      </c>
      <c r="H540" s="580">
        <f>7417981*0.323587306</f>
        <v>2400364.4877491863</v>
      </c>
      <c r="I540" s="110" t="s">
        <v>123</v>
      </c>
      <c r="J540" s="110" t="s">
        <v>123</v>
      </c>
      <c r="K540" s="110" t="s">
        <v>123</v>
      </c>
      <c r="L540" s="110" t="s">
        <v>123</v>
      </c>
      <c r="M540" s="110" t="s">
        <v>123</v>
      </c>
      <c r="N540" s="581">
        <f>7417981*0.676412694</f>
        <v>5017616.5122508146</v>
      </c>
      <c r="O540" s="235">
        <f t="shared" ref="O540:O548" si="20">SUM(H540:N540)</f>
        <v>7417981.0000000009</v>
      </c>
    </row>
    <row r="541" spans="1:16" ht="63.75" x14ac:dyDescent="0.25">
      <c r="A541" s="56" t="s">
        <v>102</v>
      </c>
      <c r="B541" s="101" t="s">
        <v>118</v>
      </c>
      <c r="C541" s="186" t="s">
        <v>145</v>
      </c>
      <c r="D541" s="263" t="s">
        <v>125</v>
      </c>
      <c r="E541" s="103" t="s">
        <v>126</v>
      </c>
      <c r="F541" s="112" t="s">
        <v>146</v>
      </c>
      <c r="G541" s="115" t="s">
        <v>83</v>
      </c>
      <c r="H541" s="582">
        <v>315529.73</v>
      </c>
      <c r="I541" s="110" t="s">
        <v>123</v>
      </c>
      <c r="J541" s="110" t="s">
        <v>123</v>
      </c>
      <c r="K541" s="110" t="s">
        <v>123</v>
      </c>
      <c r="L541" s="110" t="s">
        <v>123</v>
      </c>
      <c r="M541" s="110" t="s">
        <v>123</v>
      </c>
      <c r="N541" s="238">
        <v>53844.27</v>
      </c>
      <c r="O541" s="235">
        <f t="shared" si="20"/>
        <v>369374</v>
      </c>
    </row>
    <row r="542" spans="1:16" ht="63.75" x14ac:dyDescent="0.25">
      <c r="A542" s="56" t="s">
        <v>102</v>
      </c>
      <c r="B542" s="101" t="s">
        <v>118</v>
      </c>
      <c r="C542" s="186" t="s">
        <v>145</v>
      </c>
      <c r="D542" s="263" t="s">
        <v>125</v>
      </c>
      <c r="E542" s="103" t="s">
        <v>126</v>
      </c>
      <c r="F542" s="112" t="s">
        <v>147</v>
      </c>
      <c r="G542" s="115" t="s">
        <v>83</v>
      </c>
      <c r="H542" s="113">
        <v>6708.8929244999999</v>
      </c>
      <c r="I542" s="110" t="s">
        <v>123</v>
      </c>
      <c r="J542" s="110" t="s">
        <v>123</v>
      </c>
      <c r="K542" s="110" t="s">
        <v>123</v>
      </c>
      <c r="L542" s="113">
        <v>5132.3819190000004</v>
      </c>
      <c r="M542" s="113">
        <v>573.17515650000007</v>
      </c>
      <c r="N542" s="110" t="s">
        <v>123</v>
      </c>
      <c r="O542" s="235">
        <f t="shared" si="20"/>
        <v>12414.449999999999</v>
      </c>
    </row>
    <row r="543" spans="1:16" ht="63.75" x14ac:dyDescent="0.25">
      <c r="A543" s="56" t="s">
        <v>102</v>
      </c>
      <c r="B543" s="101" t="s">
        <v>118</v>
      </c>
      <c r="C543" s="186" t="s">
        <v>145</v>
      </c>
      <c r="D543" s="263" t="s">
        <v>125</v>
      </c>
      <c r="E543" s="103" t="s">
        <v>126</v>
      </c>
      <c r="F543" s="114" t="s">
        <v>148</v>
      </c>
      <c r="G543" s="115" t="s">
        <v>149</v>
      </c>
      <c r="H543" s="113">
        <v>945990.89341899985</v>
      </c>
      <c r="I543" s="110" t="s">
        <v>123</v>
      </c>
      <c r="J543" s="110" t="s">
        <v>123</v>
      </c>
      <c r="K543" s="110" t="s">
        <v>123</v>
      </c>
      <c r="L543" s="110">
        <v>723694.14917799993</v>
      </c>
      <c r="M543" s="113">
        <v>80820.857403000002</v>
      </c>
      <c r="N543" s="110" t="s">
        <v>123</v>
      </c>
      <c r="O543" s="235">
        <f t="shared" si="20"/>
        <v>1750505.9</v>
      </c>
    </row>
    <row r="544" spans="1:16" ht="63.75" x14ac:dyDescent="0.25">
      <c r="A544" s="56" t="s">
        <v>102</v>
      </c>
      <c r="B544" s="101" t="s">
        <v>118</v>
      </c>
      <c r="C544" s="186" t="s">
        <v>124</v>
      </c>
      <c r="D544" s="263" t="s">
        <v>125</v>
      </c>
      <c r="E544" s="103" t="s">
        <v>126</v>
      </c>
      <c r="F544" s="116" t="s">
        <v>156</v>
      </c>
      <c r="G544" s="106" t="s">
        <v>83</v>
      </c>
      <c r="H544" s="117">
        <v>11410.5431776</v>
      </c>
      <c r="I544" s="118" t="s">
        <v>123</v>
      </c>
      <c r="J544" s="118" t="s">
        <v>123</v>
      </c>
      <c r="K544" s="118" t="s">
        <v>123</v>
      </c>
      <c r="L544" s="117">
        <v>10025.550169599999</v>
      </c>
      <c r="M544" s="117">
        <v>963.90663039999993</v>
      </c>
      <c r="N544" s="118" t="s">
        <v>123</v>
      </c>
      <c r="O544" s="235">
        <f t="shared" si="20"/>
        <v>22399.9999776</v>
      </c>
    </row>
    <row r="545" spans="1:15" ht="51" x14ac:dyDescent="0.25">
      <c r="A545" s="56" t="s">
        <v>102</v>
      </c>
      <c r="B545" s="101" t="s">
        <v>118</v>
      </c>
      <c r="C545" s="186" t="s">
        <v>150</v>
      </c>
      <c r="D545" s="263" t="s">
        <v>151</v>
      </c>
      <c r="E545" s="119" t="s">
        <v>152</v>
      </c>
      <c r="F545" s="90" t="s">
        <v>153</v>
      </c>
      <c r="G545" s="106" t="s">
        <v>83</v>
      </c>
      <c r="H545" s="238">
        <v>30091.34</v>
      </c>
      <c r="I545" s="110" t="s">
        <v>123</v>
      </c>
      <c r="J545" s="110" t="s">
        <v>123</v>
      </c>
      <c r="K545" s="110" t="s">
        <v>123</v>
      </c>
      <c r="L545" s="110" t="s">
        <v>123</v>
      </c>
      <c r="M545" s="110" t="s">
        <v>123</v>
      </c>
      <c r="N545" s="110" t="s">
        <v>123</v>
      </c>
      <c r="O545" s="235">
        <f t="shared" si="20"/>
        <v>30091.34</v>
      </c>
    </row>
    <row r="546" spans="1:15" ht="51" x14ac:dyDescent="0.25">
      <c r="A546" s="56" t="s">
        <v>102</v>
      </c>
      <c r="B546" s="101" t="s">
        <v>118</v>
      </c>
      <c r="C546" s="186" t="s">
        <v>128</v>
      </c>
      <c r="D546" s="263" t="s">
        <v>125</v>
      </c>
      <c r="E546" s="103" t="s">
        <v>126</v>
      </c>
      <c r="F546" s="90" t="s">
        <v>157</v>
      </c>
      <c r="G546" s="106" t="s">
        <v>83</v>
      </c>
      <c r="H546" s="238">
        <v>92936.48</v>
      </c>
      <c r="I546" s="110" t="s">
        <v>123</v>
      </c>
      <c r="J546" s="110" t="s">
        <v>123</v>
      </c>
      <c r="K546" s="110" t="s">
        <v>123</v>
      </c>
      <c r="L546" s="110" t="s">
        <v>123</v>
      </c>
      <c r="M546" s="110" t="s">
        <v>123</v>
      </c>
      <c r="N546" s="110" t="s">
        <v>123</v>
      </c>
      <c r="O546" s="235">
        <f t="shared" si="20"/>
        <v>92936.48</v>
      </c>
    </row>
    <row r="547" spans="1:15" ht="38.25" x14ac:dyDescent="0.25">
      <c r="A547" s="185" t="s">
        <v>294</v>
      </c>
      <c r="B547" s="191" t="s">
        <v>278</v>
      </c>
      <c r="C547" s="186" t="s">
        <v>274</v>
      </c>
      <c r="D547" s="263" t="s">
        <v>270</v>
      </c>
      <c r="E547" s="83" t="s">
        <v>270</v>
      </c>
      <c r="F547" s="190" t="s">
        <v>277</v>
      </c>
      <c r="G547" s="106" t="s">
        <v>1452</v>
      </c>
      <c r="H547" s="110" t="s">
        <v>123</v>
      </c>
      <c r="I547" s="110" t="s">
        <v>123</v>
      </c>
      <c r="J547" s="110" t="s">
        <v>123</v>
      </c>
      <c r="K547" s="110" t="s">
        <v>123</v>
      </c>
      <c r="L547" s="110" t="s">
        <v>123</v>
      </c>
      <c r="M547" s="110" t="s">
        <v>123</v>
      </c>
      <c r="N547" s="113">
        <v>3390198.4710824993</v>
      </c>
      <c r="O547" s="235">
        <f t="shared" si="20"/>
        <v>3390198.4710824993</v>
      </c>
    </row>
    <row r="548" spans="1:15" ht="38.25" x14ac:dyDescent="0.25">
      <c r="A548" s="185" t="s">
        <v>294</v>
      </c>
      <c r="B548" s="191" t="s">
        <v>278</v>
      </c>
      <c r="C548" s="186" t="s">
        <v>274</v>
      </c>
      <c r="D548" s="263" t="s">
        <v>270</v>
      </c>
      <c r="E548" s="83" t="s">
        <v>270</v>
      </c>
      <c r="F548" s="190" t="s">
        <v>276</v>
      </c>
      <c r="G548" s="106" t="s">
        <v>1452</v>
      </c>
      <c r="H548" s="110" t="s">
        <v>123</v>
      </c>
      <c r="I548" s="110" t="s">
        <v>123</v>
      </c>
      <c r="J548" s="110" t="s">
        <v>123</v>
      </c>
      <c r="K548" s="110" t="s">
        <v>123</v>
      </c>
      <c r="L548" s="110" t="s">
        <v>123</v>
      </c>
      <c r="M548" s="110" t="s">
        <v>123</v>
      </c>
      <c r="N548" s="113">
        <v>145294.21974039564</v>
      </c>
      <c r="O548" s="235">
        <f t="shared" si="20"/>
        <v>145294.21974039564</v>
      </c>
    </row>
    <row r="549" spans="1:15" ht="25.5" x14ac:dyDescent="0.25">
      <c r="A549" s="185" t="s">
        <v>268</v>
      </c>
      <c r="B549" s="223" t="s">
        <v>288</v>
      </c>
      <c r="C549" s="192" t="s">
        <v>289</v>
      </c>
      <c r="D549" s="263" t="s">
        <v>224</v>
      </c>
      <c r="E549" s="103" t="s">
        <v>290</v>
      </c>
      <c r="F549" s="30" t="s">
        <v>291</v>
      </c>
      <c r="G549" s="264" t="s">
        <v>100</v>
      </c>
      <c r="H549" s="236">
        <v>25000</v>
      </c>
      <c r="I549" s="53" t="s">
        <v>123</v>
      </c>
      <c r="J549" s="53" t="s">
        <v>123</v>
      </c>
      <c r="K549" s="53" t="s">
        <v>123</v>
      </c>
      <c r="L549" s="53" t="s">
        <v>123</v>
      </c>
      <c r="M549" s="53" t="s">
        <v>123</v>
      </c>
      <c r="N549" s="53" t="s">
        <v>123</v>
      </c>
      <c r="O549" s="226">
        <f>SUM(H549:N549)</f>
        <v>25000</v>
      </c>
    </row>
    <row r="550" spans="1:15" ht="38.25" x14ac:dyDescent="0.25">
      <c r="A550" s="185" t="s">
        <v>268</v>
      </c>
      <c r="B550" s="223" t="s">
        <v>288</v>
      </c>
      <c r="C550" s="192" t="s">
        <v>289</v>
      </c>
      <c r="D550" s="263" t="s">
        <v>224</v>
      </c>
      <c r="E550" s="103" t="s">
        <v>295</v>
      </c>
      <c r="F550" s="237" t="s">
        <v>296</v>
      </c>
      <c r="G550" s="264" t="s">
        <v>100</v>
      </c>
      <c r="H550" s="239">
        <v>1500000</v>
      </c>
      <c r="I550" s="53" t="s">
        <v>123</v>
      </c>
      <c r="J550" s="53" t="s">
        <v>123</v>
      </c>
      <c r="K550" s="53" t="s">
        <v>123</v>
      </c>
      <c r="L550" s="53" t="s">
        <v>123</v>
      </c>
      <c r="M550" s="53" t="s">
        <v>123</v>
      </c>
      <c r="N550" s="53" t="s">
        <v>123</v>
      </c>
      <c r="O550" s="240">
        <f>SUM(H550:N550)</f>
        <v>1500000</v>
      </c>
    </row>
    <row r="551" spans="1:15" ht="51" x14ac:dyDescent="0.25">
      <c r="A551" s="185" t="s">
        <v>268</v>
      </c>
      <c r="B551" s="263" t="s">
        <v>311</v>
      </c>
      <c r="C551" s="263" t="s">
        <v>119</v>
      </c>
      <c r="D551" s="263" t="s">
        <v>125</v>
      </c>
      <c r="E551" s="263" t="s">
        <v>309</v>
      </c>
      <c r="F551" s="264" t="s">
        <v>310</v>
      </c>
      <c r="G551" s="264" t="s">
        <v>83</v>
      </c>
      <c r="H551" s="265">
        <v>35000</v>
      </c>
      <c r="I551" s="53" t="s">
        <v>123</v>
      </c>
      <c r="J551" s="53" t="s">
        <v>123</v>
      </c>
      <c r="K551" s="53" t="s">
        <v>123</v>
      </c>
      <c r="L551" s="53" t="s">
        <v>123</v>
      </c>
      <c r="M551" s="53" t="s">
        <v>123</v>
      </c>
      <c r="N551" s="53" t="s">
        <v>123</v>
      </c>
      <c r="O551" s="240">
        <f>SUM(H551:N551)</f>
        <v>35000</v>
      </c>
    </row>
    <row r="552" spans="1:15" ht="38.25" x14ac:dyDescent="0.25">
      <c r="A552" s="702" t="s">
        <v>268</v>
      </c>
      <c r="B552" s="744" t="s">
        <v>1074</v>
      </c>
      <c r="C552" s="744" t="s">
        <v>1075</v>
      </c>
      <c r="D552" s="744" t="s">
        <v>1064</v>
      </c>
      <c r="E552" s="263" t="s">
        <v>1065</v>
      </c>
      <c r="F552" s="745" t="s">
        <v>1073</v>
      </c>
      <c r="G552" s="744" t="s">
        <v>83</v>
      </c>
      <c r="H552" s="717">
        <v>3500</v>
      </c>
      <c r="I552" s="53" t="s">
        <v>123</v>
      </c>
      <c r="J552" s="53" t="s">
        <v>123</v>
      </c>
      <c r="K552" s="53" t="s">
        <v>123</v>
      </c>
      <c r="L552" s="53" t="s">
        <v>123</v>
      </c>
      <c r="M552" s="53" t="s">
        <v>123</v>
      </c>
      <c r="N552" s="53" t="s">
        <v>123</v>
      </c>
      <c r="O552" s="240">
        <f t="shared" ref="O552:O561" si="21">SUM(H552:N552)</f>
        <v>3500</v>
      </c>
    </row>
    <row r="553" spans="1:15" ht="38.25" x14ac:dyDescent="0.25">
      <c r="A553" s="702" t="s">
        <v>102</v>
      </c>
      <c r="B553" s="744" t="s">
        <v>1074</v>
      </c>
      <c r="C553" s="744" t="s">
        <v>1076</v>
      </c>
      <c r="D553" s="744" t="s">
        <v>1069</v>
      </c>
      <c r="E553" s="263" t="s">
        <v>327</v>
      </c>
      <c r="F553" s="749" t="s">
        <v>1077</v>
      </c>
      <c r="G553" s="744" t="s">
        <v>83</v>
      </c>
      <c r="H553" s="717">
        <v>350000</v>
      </c>
      <c r="I553" s="53" t="s">
        <v>123</v>
      </c>
      <c r="J553" s="53" t="s">
        <v>123</v>
      </c>
      <c r="K553" s="53" t="s">
        <v>123</v>
      </c>
      <c r="L553" s="53" t="s">
        <v>123</v>
      </c>
      <c r="M553" s="53" t="s">
        <v>123</v>
      </c>
      <c r="N553" s="53" t="s">
        <v>123</v>
      </c>
      <c r="O553" s="240">
        <f t="shared" si="21"/>
        <v>350000</v>
      </c>
    </row>
    <row r="554" spans="1:15" ht="38.25" x14ac:dyDescent="0.25">
      <c r="A554" s="702" t="s">
        <v>102</v>
      </c>
      <c r="B554" s="744" t="s">
        <v>1074</v>
      </c>
      <c r="C554" s="744" t="s">
        <v>1076</v>
      </c>
      <c r="D554" s="744" t="s">
        <v>1069</v>
      </c>
      <c r="E554" s="263" t="s">
        <v>327</v>
      </c>
      <c r="F554" s="749" t="s">
        <v>1078</v>
      </c>
      <c r="G554" s="744" t="s">
        <v>83</v>
      </c>
      <c r="H554" s="717">
        <v>140000</v>
      </c>
      <c r="I554" s="53" t="s">
        <v>123</v>
      </c>
      <c r="J554" s="53" t="s">
        <v>123</v>
      </c>
      <c r="K554" s="53" t="s">
        <v>123</v>
      </c>
      <c r="L554" s="53" t="s">
        <v>123</v>
      </c>
      <c r="M554" s="53" t="s">
        <v>123</v>
      </c>
      <c r="N554" s="53" t="s">
        <v>123</v>
      </c>
      <c r="O554" s="240">
        <f t="shared" si="21"/>
        <v>140000</v>
      </c>
    </row>
    <row r="555" spans="1:15" ht="38.25" x14ac:dyDescent="0.25">
      <c r="A555" s="702" t="s">
        <v>102</v>
      </c>
      <c r="B555" s="744" t="s">
        <v>1074</v>
      </c>
      <c r="C555" s="744" t="s">
        <v>1076</v>
      </c>
      <c r="D555" s="744" t="s">
        <v>1069</v>
      </c>
      <c r="E555" s="263" t="s">
        <v>327</v>
      </c>
      <c r="F555" s="749" t="s">
        <v>1079</v>
      </c>
      <c r="G555" s="744" t="s">
        <v>83</v>
      </c>
      <c r="H555" s="717">
        <v>60000</v>
      </c>
      <c r="I555" s="53" t="s">
        <v>123</v>
      </c>
      <c r="J555" s="53" t="s">
        <v>123</v>
      </c>
      <c r="K555" s="53" t="s">
        <v>123</v>
      </c>
      <c r="L555" s="53" t="s">
        <v>123</v>
      </c>
      <c r="M555" s="53" t="s">
        <v>123</v>
      </c>
      <c r="N555" s="53" t="s">
        <v>123</v>
      </c>
      <c r="O555" s="240">
        <f t="shared" si="21"/>
        <v>60000</v>
      </c>
    </row>
    <row r="556" spans="1:15" ht="38.25" x14ac:dyDescent="0.25">
      <c r="A556" s="702" t="s">
        <v>102</v>
      </c>
      <c r="B556" s="744" t="s">
        <v>1074</v>
      </c>
      <c r="C556" s="744" t="s">
        <v>1076</v>
      </c>
      <c r="D556" s="744" t="s">
        <v>1069</v>
      </c>
      <c r="E556" s="263" t="s">
        <v>327</v>
      </c>
      <c r="F556" s="749" t="s">
        <v>1080</v>
      </c>
      <c r="G556" s="744" t="s">
        <v>83</v>
      </c>
      <c r="H556" s="717">
        <v>100000</v>
      </c>
      <c r="I556" s="53" t="s">
        <v>123</v>
      </c>
      <c r="J556" s="53" t="s">
        <v>123</v>
      </c>
      <c r="K556" s="53" t="s">
        <v>123</v>
      </c>
      <c r="L556" s="53" t="s">
        <v>123</v>
      </c>
      <c r="M556" s="53" t="s">
        <v>123</v>
      </c>
      <c r="N556" s="53" t="s">
        <v>123</v>
      </c>
      <c r="O556" s="240">
        <f t="shared" si="21"/>
        <v>100000</v>
      </c>
    </row>
    <row r="557" spans="1:15" ht="38.25" x14ac:dyDescent="0.25">
      <c r="A557" s="702" t="s">
        <v>102</v>
      </c>
      <c r="B557" s="744" t="s">
        <v>1074</v>
      </c>
      <c r="C557" s="744" t="s">
        <v>1076</v>
      </c>
      <c r="D557" s="744" t="s">
        <v>1069</v>
      </c>
      <c r="E557" s="263" t="s">
        <v>327</v>
      </c>
      <c r="F557" s="749" t="s">
        <v>1081</v>
      </c>
      <c r="G557" s="744" t="s">
        <v>83</v>
      </c>
      <c r="H557" s="717">
        <v>60000</v>
      </c>
      <c r="I557" s="53" t="s">
        <v>123</v>
      </c>
      <c r="J557" s="53" t="s">
        <v>123</v>
      </c>
      <c r="K557" s="53" t="s">
        <v>123</v>
      </c>
      <c r="L557" s="53" t="s">
        <v>123</v>
      </c>
      <c r="M557" s="53" t="s">
        <v>123</v>
      </c>
      <c r="N557" s="53" t="s">
        <v>123</v>
      </c>
      <c r="O557" s="240">
        <f t="shared" si="21"/>
        <v>60000</v>
      </c>
    </row>
    <row r="558" spans="1:15" ht="38.25" x14ac:dyDescent="0.25">
      <c r="A558" s="702" t="s">
        <v>102</v>
      </c>
      <c r="B558" s="744" t="s">
        <v>1074</v>
      </c>
      <c r="C558" s="744" t="s">
        <v>1076</v>
      </c>
      <c r="D558" s="744" t="s">
        <v>1069</v>
      </c>
      <c r="E558" s="263" t="s">
        <v>327</v>
      </c>
      <c r="F558" s="749" t="s">
        <v>1082</v>
      </c>
      <c r="G558" s="744" t="s">
        <v>83</v>
      </c>
      <c r="H558" s="717">
        <v>150000</v>
      </c>
      <c r="I558" s="53" t="s">
        <v>123</v>
      </c>
      <c r="J558" s="53" t="s">
        <v>123</v>
      </c>
      <c r="K558" s="53" t="s">
        <v>123</v>
      </c>
      <c r="L558" s="53" t="s">
        <v>123</v>
      </c>
      <c r="M558" s="53" t="s">
        <v>123</v>
      </c>
      <c r="N558" s="53" t="s">
        <v>123</v>
      </c>
      <c r="O558" s="240">
        <f t="shared" si="21"/>
        <v>150000</v>
      </c>
    </row>
    <row r="559" spans="1:15" ht="25.5" x14ac:dyDescent="0.25">
      <c r="A559" s="702" t="s">
        <v>102</v>
      </c>
      <c r="B559" s="744" t="s">
        <v>1074</v>
      </c>
      <c r="C559" s="744" t="s">
        <v>1076</v>
      </c>
      <c r="D559" s="744" t="s">
        <v>1069</v>
      </c>
      <c r="E559" s="263" t="s">
        <v>327</v>
      </c>
      <c r="F559" s="749" t="s">
        <v>1083</v>
      </c>
      <c r="G559" s="744" t="s">
        <v>83</v>
      </c>
      <c r="H559" s="717">
        <v>100000</v>
      </c>
      <c r="I559" s="53" t="s">
        <v>123</v>
      </c>
      <c r="J559" s="53" t="s">
        <v>123</v>
      </c>
      <c r="K559" s="53" t="s">
        <v>123</v>
      </c>
      <c r="L559" s="53" t="s">
        <v>123</v>
      </c>
      <c r="M559" s="53" t="s">
        <v>123</v>
      </c>
      <c r="N559" s="53" t="s">
        <v>123</v>
      </c>
      <c r="O559" s="240">
        <f t="shared" si="21"/>
        <v>100000</v>
      </c>
    </row>
    <row r="560" spans="1:15" ht="25.5" x14ac:dyDescent="0.25">
      <c r="A560" s="702" t="s">
        <v>102</v>
      </c>
      <c r="B560" s="744" t="s">
        <v>1074</v>
      </c>
      <c r="C560" s="744" t="s">
        <v>1076</v>
      </c>
      <c r="D560" s="744" t="s">
        <v>1069</v>
      </c>
      <c r="E560" s="263" t="s">
        <v>327</v>
      </c>
      <c r="F560" s="749" t="s">
        <v>1084</v>
      </c>
      <c r="G560" s="744" t="s">
        <v>83</v>
      </c>
      <c r="H560" s="717">
        <v>100000</v>
      </c>
      <c r="I560" s="53" t="s">
        <v>123</v>
      </c>
      <c r="J560" s="53" t="s">
        <v>123</v>
      </c>
      <c r="K560" s="53" t="s">
        <v>123</v>
      </c>
      <c r="L560" s="53" t="s">
        <v>123</v>
      </c>
      <c r="M560" s="53" t="s">
        <v>123</v>
      </c>
      <c r="N560" s="53" t="s">
        <v>123</v>
      </c>
      <c r="O560" s="240">
        <f t="shared" si="21"/>
        <v>100000</v>
      </c>
    </row>
    <row r="561" spans="1:15" ht="38.25" x14ac:dyDescent="0.25">
      <c r="A561" s="702" t="s">
        <v>102</v>
      </c>
      <c r="B561" s="744" t="s">
        <v>1074</v>
      </c>
      <c r="C561" s="744" t="s">
        <v>1076</v>
      </c>
      <c r="D561" s="744" t="s">
        <v>1069</v>
      </c>
      <c r="E561" s="263" t="s">
        <v>327</v>
      </c>
      <c r="F561" s="749" t="s">
        <v>1085</v>
      </c>
      <c r="G561" s="744" t="s">
        <v>83</v>
      </c>
      <c r="H561" s="717">
        <v>70000</v>
      </c>
      <c r="I561" s="53" t="s">
        <v>123</v>
      </c>
      <c r="J561" s="53" t="s">
        <v>123</v>
      </c>
      <c r="K561" s="53" t="s">
        <v>123</v>
      </c>
      <c r="L561" s="53" t="s">
        <v>123</v>
      </c>
      <c r="M561" s="53" t="s">
        <v>123</v>
      </c>
      <c r="N561" s="53" t="s">
        <v>123</v>
      </c>
      <c r="O561" s="240">
        <f t="shared" si="21"/>
        <v>70000</v>
      </c>
    </row>
    <row r="562" spans="1:15" ht="36" customHeight="1" x14ac:dyDescent="0.25">
      <c r="A562" s="56" t="s">
        <v>102</v>
      </c>
      <c r="B562" s="24" t="s">
        <v>430</v>
      </c>
      <c r="C562" s="103" t="s">
        <v>414</v>
      </c>
      <c r="D562" s="263" t="s">
        <v>427</v>
      </c>
      <c r="E562" s="88" t="s">
        <v>413</v>
      </c>
      <c r="F562" s="232" t="s">
        <v>428</v>
      </c>
      <c r="G562" s="106" t="s">
        <v>83</v>
      </c>
      <c r="H562" s="280">
        <v>11874.83</v>
      </c>
      <c r="I562" s="53" t="s">
        <v>123</v>
      </c>
      <c r="J562" s="53" t="s">
        <v>123</v>
      </c>
      <c r="K562" s="53" t="s">
        <v>123</v>
      </c>
      <c r="L562" s="53" t="s">
        <v>123</v>
      </c>
      <c r="M562" s="53" t="s">
        <v>123</v>
      </c>
      <c r="N562" s="53" t="s">
        <v>123</v>
      </c>
      <c r="O562" s="240">
        <f>SUM(H562:N562)</f>
        <v>11874.83</v>
      </c>
    </row>
    <row r="563" spans="1:15" ht="30.75" customHeight="1" x14ac:dyDescent="0.25">
      <c r="A563" s="56" t="s">
        <v>102</v>
      </c>
      <c r="B563" s="24" t="s">
        <v>430</v>
      </c>
      <c r="C563" s="103" t="s">
        <v>414</v>
      </c>
      <c r="D563" s="263" t="s">
        <v>427</v>
      </c>
      <c r="E563" s="281" t="s">
        <v>413</v>
      </c>
      <c r="F563" s="232" t="s">
        <v>429</v>
      </c>
      <c r="G563" s="106" t="s">
        <v>83</v>
      </c>
      <c r="H563" s="280">
        <v>10987.61</v>
      </c>
      <c r="I563" s="53" t="s">
        <v>123</v>
      </c>
      <c r="J563" s="53" t="s">
        <v>123</v>
      </c>
      <c r="K563" s="53" t="s">
        <v>123</v>
      </c>
      <c r="L563" s="53" t="s">
        <v>123</v>
      </c>
      <c r="M563" s="53" t="s">
        <v>123</v>
      </c>
      <c r="N563" s="53" t="s">
        <v>123</v>
      </c>
      <c r="O563" s="240">
        <f>SUM(H563:N563)</f>
        <v>10987.61</v>
      </c>
    </row>
    <row r="564" spans="1:15" ht="59.25" customHeight="1" x14ac:dyDescent="0.25">
      <c r="A564" s="366" t="s">
        <v>489</v>
      </c>
      <c r="B564" s="367" t="s">
        <v>450</v>
      </c>
      <c r="C564" s="103" t="s">
        <v>414</v>
      </c>
      <c r="D564" s="368" t="s">
        <v>449</v>
      </c>
      <c r="E564" s="369" t="s">
        <v>492</v>
      </c>
      <c r="F564" s="55" t="s">
        <v>494</v>
      </c>
      <c r="G564" s="370" t="s">
        <v>83</v>
      </c>
      <c r="H564" s="280">
        <v>14003.64</v>
      </c>
      <c r="I564" s="53" t="s">
        <v>123</v>
      </c>
      <c r="J564" s="53" t="s">
        <v>123</v>
      </c>
      <c r="K564" s="53" t="s">
        <v>123</v>
      </c>
      <c r="L564" s="53" t="s">
        <v>123</v>
      </c>
      <c r="M564" s="53" t="s">
        <v>123</v>
      </c>
      <c r="N564" s="53" t="s">
        <v>123</v>
      </c>
      <c r="O564" s="240">
        <f t="shared" ref="O564:O570" si="22">SUM(H564:N564)</f>
        <v>14003.64</v>
      </c>
    </row>
    <row r="565" spans="1:15" ht="76.5" x14ac:dyDescent="0.25">
      <c r="A565" s="699" t="s">
        <v>294</v>
      </c>
      <c r="B565" s="706" t="s">
        <v>673</v>
      </c>
      <c r="C565" s="103" t="s">
        <v>585</v>
      </c>
      <c r="D565" s="368" t="s">
        <v>981</v>
      </c>
      <c r="E565" s="369" t="s">
        <v>587</v>
      </c>
      <c r="F565" s="701" t="s">
        <v>982</v>
      </c>
      <c r="G565" s="701" t="s">
        <v>1467</v>
      </c>
      <c r="H565" s="707">
        <v>50000</v>
      </c>
      <c r="I565" s="53" t="s">
        <v>123</v>
      </c>
      <c r="J565" s="53" t="s">
        <v>123</v>
      </c>
      <c r="K565" s="53" t="s">
        <v>123</v>
      </c>
      <c r="L565" s="53" t="s">
        <v>123</v>
      </c>
      <c r="M565" s="53" t="s">
        <v>123</v>
      </c>
      <c r="N565" s="53" t="s">
        <v>123</v>
      </c>
      <c r="O565" s="240">
        <f t="shared" si="22"/>
        <v>50000</v>
      </c>
    </row>
    <row r="566" spans="1:15" ht="51" x14ac:dyDescent="0.25">
      <c r="A566" s="699" t="s">
        <v>294</v>
      </c>
      <c r="B566" s="706" t="s">
        <v>673</v>
      </c>
      <c r="C566" s="103" t="s">
        <v>585</v>
      </c>
      <c r="D566" s="368" t="s">
        <v>983</v>
      </c>
      <c r="E566" s="369" t="s">
        <v>984</v>
      </c>
      <c r="F566" s="702" t="s">
        <v>985</v>
      </c>
      <c r="G566" s="702" t="s">
        <v>592</v>
      </c>
      <c r="H566" s="708">
        <v>130000</v>
      </c>
      <c r="I566" s="53" t="s">
        <v>123</v>
      </c>
      <c r="J566" s="53" t="s">
        <v>123</v>
      </c>
      <c r="K566" s="53" t="s">
        <v>123</v>
      </c>
      <c r="L566" s="53" t="s">
        <v>123</v>
      </c>
      <c r="M566" s="53" t="s">
        <v>123</v>
      </c>
      <c r="N566" s="53" t="s">
        <v>123</v>
      </c>
      <c r="O566" s="240">
        <f t="shared" si="22"/>
        <v>130000</v>
      </c>
    </row>
    <row r="567" spans="1:15" ht="51" x14ac:dyDescent="0.25">
      <c r="A567" s="699" t="s">
        <v>294</v>
      </c>
      <c r="B567" s="706" t="s">
        <v>673</v>
      </c>
      <c r="C567" s="103" t="s">
        <v>585</v>
      </c>
      <c r="D567" s="368" t="s">
        <v>983</v>
      </c>
      <c r="E567" s="369" t="s">
        <v>984</v>
      </c>
      <c r="F567" s="702" t="s">
        <v>986</v>
      </c>
      <c r="G567" s="702" t="s">
        <v>987</v>
      </c>
      <c r="H567" s="709">
        <v>160000</v>
      </c>
      <c r="I567" s="53" t="s">
        <v>123</v>
      </c>
      <c r="J567" s="53" t="s">
        <v>123</v>
      </c>
      <c r="K567" s="53" t="s">
        <v>123</v>
      </c>
      <c r="L567" s="53" t="s">
        <v>123</v>
      </c>
      <c r="M567" s="53" t="s">
        <v>123</v>
      </c>
      <c r="N567" s="53" t="s">
        <v>123</v>
      </c>
      <c r="O567" s="240">
        <f t="shared" si="22"/>
        <v>160000</v>
      </c>
    </row>
    <row r="568" spans="1:15" ht="38.25" x14ac:dyDescent="0.25">
      <c r="A568" s="699" t="s">
        <v>294</v>
      </c>
      <c r="B568" s="706" t="s">
        <v>673</v>
      </c>
      <c r="C568" s="103" t="s">
        <v>585</v>
      </c>
      <c r="D568" s="368" t="s">
        <v>983</v>
      </c>
      <c r="E568" s="369" t="s">
        <v>984</v>
      </c>
      <c r="F568" s="701" t="s">
        <v>988</v>
      </c>
      <c r="G568" s="701" t="s">
        <v>989</v>
      </c>
      <c r="H568" s="709">
        <v>50000</v>
      </c>
      <c r="I568" s="53" t="s">
        <v>123</v>
      </c>
      <c r="J568" s="53" t="s">
        <v>123</v>
      </c>
      <c r="K568" s="53" t="s">
        <v>123</v>
      </c>
      <c r="L568" s="53" t="s">
        <v>123</v>
      </c>
      <c r="M568" s="53" t="s">
        <v>123</v>
      </c>
      <c r="N568" s="53" t="s">
        <v>123</v>
      </c>
      <c r="O568" s="240">
        <f t="shared" si="22"/>
        <v>50000</v>
      </c>
    </row>
    <row r="569" spans="1:15" ht="38.25" x14ac:dyDescent="0.25">
      <c r="A569" s="699" t="s">
        <v>294</v>
      </c>
      <c r="B569" s="706" t="s">
        <v>673</v>
      </c>
      <c r="C569" s="103" t="s">
        <v>585</v>
      </c>
      <c r="D569" s="368" t="s">
        <v>983</v>
      </c>
      <c r="E569" s="369" t="s">
        <v>984</v>
      </c>
      <c r="F569" s="703" t="s">
        <v>990</v>
      </c>
      <c r="G569" s="701" t="s">
        <v>991</v>
      </c>
      <c r="H569" s="709">
        <v>80000</v>
      </c>
      <c r="I569" s="53" t="s">
        <v>123</v>
      </c>
      <c r="J569" s="53" t="s">
        <v>123</v>
      </c>
      <c r="K569" s="53" t="s">
        <v>123</v>
      </c>
      <c r="L569" s="53" t="s">
        <v>123</v>
      </c>
      <c r="M569" s="53" t="s">
        <v>123</v>
      </c>
      <c r="N569" s="53" t="s">
        <v>123</v>
      </c>
      <c r="O569" s="240">
        <f t="shared" si="22"/>
        <v>80000</v>
      </c>
    </row>
    <row r="570" spans="1:15" ht="63.75" x14ac:dyDescent="0.25">
      <c r="A570" s="699" t="s">
        <v>294</v>
      </c>
      <c r="B570" s="706" t="s">
        <v>673</v>
      </c>
      <c r="C570" s="103" t="s">
        <v>585</v>
      </c>
      <c r="D570" s="368" t="s">
        <v>983</v>
      </c>
      <c r="E570" s="369" t="s">
        <v>984</v>
      </c>
      <c r="F570" s="704" t="s">
        <v>992</v>
      </c>
      <c r="G570" s="705" t="s">
        <v>993</v>
      </c>
      <c r="H570" s="709">
        <v>30000</v>
      </c>
      <c r="I570" s="53" t="s">
        <v>123</v>
      </c>
      <c r="J570" s="53" t="s">
        <v>123</v>
      </c>
      <c r="K570" s="53" t="s">
        <v>123</v>
      </c>
      <c r="L570" s="53" t="s">
        <v>123</v>
      </c>
      <c r="M570" s="53" t="s">
        <v>123</v>
      </c>
      <c r="N570" s="53" t="s">
        <v>123</v>
      </c>
      <c r="O570" s="240">
        <f t="shared" si="22"/>
        <v>30000</v>
      </c>
    </row>
    <row r="571" spans="1:15" ht="38.25" x14ac:dyDescent="0.25">
      <c r="A571" s="60" t="s">
        <v>102</v>
      </c>
      <c r="B571" s="278" t="s">
        <v>483</v>
      </c>
      <c r="C571" s="361" t="s">
        <v>484</v>
      </c>
      <c r="D571" s="83" t="s">
        <v>478</v>
      </c>
      <c r="E571" s="84" t="s">
        <v>485</v>
      </c>
      <c r="F571" s="322" t="s">
        <v>1468</v>
      </c>
      <c r="G571" s="362" t="s">
        <v>488</v>
      </c>
      <c r="H571" s="280">
        <v>15000</v>
      </c>
      <c r="I571" s="53" t="s">
        <v>123</v>
      </c>
      <c r="J571" s="53" t="s">
        <v>123</v>
      </c>
      <c r="K571" s="53" t="s">
        <v>123</v>
      </c>
      <c r="L571" s="53" t="s">
        <v>123</v>
      </c>
      <c r="M571" s="53" t="s">
        <v>123</v>
      </c>
      <c r="N571" s="53" t="s">
        <v>123</v>
      </c>
      <c r="O571" s="57">
        <f t="shared" ref="O571:O578" si="23">SUM(H571:N571)</f>
        <v>15000</v>
      </c>
    </row>
    <row r="572" spans="1:15" ht="51" x14ac:dyDescent="0.25">
      <c r="A572" s="55" t="s">
        <v>102</v>
      </c>
      <c r="B572" s="275" t="s">
        <v>130</v>
      </c>
      <c r="C572" s="263" t="s">
        <v>119</v>
      </c>
      <c r="D572" s="263" t="s">
        <v>398</v>
      </c>
      <c r="E572" s="311" t="s">
        <v>105</v>
      </c>
      <c r="F572" s="312" t="s">
        <v>106</v>
      </c>
      <c r="G572" s="241" t="s">
        <v>83</v>
      </c>
      <c r="H572" s="54">
        <v>500000</v>
      </c>
      <c r="I572" s="53" t="s">
        <v>123</v>
      </c>
      <c r="J572" s="53" t="s">
        <v>123</v>
      </c>
      <c r="K572" s="53" t="s">
        <v>123</v>
      </c>
      <c r="L572" s="53" t="s">
        <v>123</v>
      </c>
      <c r="M572" s="53" t="s">
        <v>123</v>
      </c>
      <c r="N572" s="53" t="s">
        <v>123</v>
      </c>
      <c r="O572" s="240">
        <f t="shared" si="23"/>
        <v>500000</v>
      </c>
    </row>
    <row r="573" spans="1:15" ht="38.25" x14ac:dyDescent="0.25">
      <c r="A573" s="55" t="s">
        <v>102</v>
      </c>
      <c r="B573" s="275" t="s">
        <v>130</v>
      </c>
      <c r="C573" s="263" t="s">
        <v>119</v>
      </c>
      <c r="D573" s="263" t="s">
        <v>398</v>
      </c>
      <c r="E573" s="311" t="s">
        <v>105</v>
      </c>
      <c r="F573" s="312" t="s">
        <v>107</v>
      </c>
      <c r="G573" s="241" t="s">
        <v>100</v>
      </c>
      <c r="H573" s="54">
        <v>100000</v>
      </c>
      <c r="I573" s="53" t="s">
        <v>123</v>
      </c>
      <c r="J573" s="53" t="s">
        <v>123</v>
      </c>
      <c r="K573" s="53" t="s">
        <v>123</v>
      </c>
      <c r="L573" s="53" t="s">
        <v>123</v>
      </c>
      <c r="M573" s="53" t="s">
        <v>123</v>
      </c>
      <c r="N573" s="53" t="s">
        <v>123</v>
      </c>
      <c r="O573" s="193">
        <f t="shared" si="23"/>
        <v>100000</v>
      </c>
    </row>
    <row r="574" spans="1:15" ht="38.25" x14ac:dyDescent="0.25">
      <c r="A574" s="55" t="s">
        <v>102</v>
      </c>
      <c r="B574" s="275" t="s">
        <v>130</v>
      </c>
      <c r="C574" s="263" t="s">
        <v>119</v>
      </c>
      <c r="D574" s="263" t="s">
        <v>398</v>
      </c>
      <c r="E574" s="312" t="s">
        <v>104</v>
      </c>
      <c r="F574" s="312" t="s">
        <v>108</v>
      </c>
      <c r="G574" s="241" t="s">
        <v>100</v>
      </c>
      <c r="H574" s="54">
        <v>732050</v>
      </c>
      <c r="I574" s="53" t="s">
        <v>123</v>
      </c>
      <c r="J574" s="53" t="s">
        <v>123</v>
      </c>
      <c r="K574" s="53" t="s">
        <v>123</v>
      </c>
      <c r="L574" s="53" t="s">
        <v>123</v>
      </c>
      <c r="M574" s="53" t="s">
        <v>123</v>
      </c>
      <c r="N574" s="53" t="s">
        <v>123</v>
      </c>
      <c r="O574" s="193">
        <f t="shared" si="23"/>
        <v>732050</v>
      </c>
    </row>
    <row r="575" spans="1:15" ht="38.25" x14ac:dyDescent="0.25">
      <c r="A575" s="60" t="s">
        <v>102</v>
      </c>
      <c r="B575" s="275" t="s">
        <v>130</v>
      </c>
      <c r="C575" s="263" t="s">
        <v>119</v>
      </c>
      <c r="D575" s="263" t="s">
        <v>398</v>
      </c>
      <c r="E575" s="312" t="s">
        <v>104</v>
      </c>
      <c r="F575" s="312" t="s">
        <v>109</v>
      </c>
      <c r="G575" s="241" t="s">
        <v>100</v>
      </c>
      <c r="H575" s="54">
        <v>100000</v>
      </c>
      <c r="I575" s="53" t="s">
        <v>123</v>
      </c>
      <c r="J575" s="53" t="s">
        <v>123</v>
      </c>
      <c r="K575" s="53" t="s">
        <v>123</v>
      </c>
      <c r="L575" s="53" t="s">
        <v>123</v>
      </c>
      <c r="M575" s="53" t="s">
        <v>123</v>
      </c>
      <c r="N575" s="53" t="s">
        <v>123</v>
      </c>
      <c r="O575" s="193">
        <f t="shared" si="23"/>
        <v>100000</v>
      </c>
    </row>
    <row r="576" spans="1:15" ht="38.25" x14ac:dyDescent="0.25">
      <c r="A576" s="55" t="s">
        <v>102</v>
      </c>
      <c r="B576" s="275" t="s">
        <v>130</v>
      </c>
      <c r="C576" s="263" t="s">
        <v>119</v>
      </c>
      <c r="D576" s="263" t="s">
        <v>398</v>
      </c>
      <c r="E576" s="312" t="s">
        <v>104</v>
      </c>
      <c r="F576" s="312" t="s">
        <v>110</v>
      </c>
      <c r="G576" s="241" t="s">
        <v>100</v>
      </c>
      <c r="H576" s="54">
        <v>500000</v>
      </c>
      <c r="I576" s="53" t="s">
        <v>123</v>
      </c>
      <c r="J576" s="53" t="s">
        <v>123</v>
      </c>
      <c r="K576" s="53" t="s">
        <v>123</v>
      </c>
      <c r="L576" s="53" t="s">
        <v>123</v>
      </c>
      <c r="M576" s="53" t="s">
        <v>123</v>
      </c>
      <c r="N576" s="53" t="s">
        <v>123</v>
      </c>
      <c r="O576" s="193">
        <f t="shared" si="23"/>
        <v>500000</v>
      </c>
    </row>
    <row r="577" spans="1:15" ht="38.25" x14ac:dyDescent="0.25">
      <c r="A577" s="60" t="s">
        <v>102</v>
      </c>
      <c r="B577" s="275" t="s">
        <v>130</v>
      </c>
      <c r="C577" s="263" t="s">
        <v>119</v>
      </c>
      <c r="D577" s="263" t="s">
        <v>398</v>
      </c>
      <c r="E577" s="312" t="s">
        <v>111</v>
      </c>
      <c r="F577" s="312" t="s">
        <v>112</v>
      </c>
      <c r="G577" s="241" t="s">
        <v>100</v>
      </c>
      <c r="H577" s="54">
        <v>100000</v>
      </c>
      <c r="I577" s="53" t="s">
        <v>123</v>
      </c>
      <c r="J577" s="53" t="s">
        <v>123</v>
      </c>
      <c r="K577" s="53" t="s">
        <v>123</v>
      </c>
      <c r="L577" s="53" t="s">
        <v>123</v>
      </c>
      <c r="M577" s="53" t="s">
        <v>123</v>
      </c>
      <c r="N577" s="53" t="s">
        <v>123</v>
      </c>
      <c r="O577" s="193">
        <f t="shared" si="23"/>
        <v>100000</v>
      </c>
    </row>
    <row r="578" spans="1:15" ht="38.25" x14ac:dyDescent="0.25">
      <c r="A578" s="55" t="s">
        <v>102</v>
      </c>
      <c r="B578" s="275" t="s">
        <v>130</v>
      </c>
      <c r="C578" s="263" t="s">
        <v>119</v>
      </c>
      <c r="D578" s="263" t="s">
        <v>398</v>
      </c>
      <c r="E578" s="312" t="s">
        <v>111</v>
      </c>
      <c r="F578" s="312" t="s">
        <v>113</v>
      </c>
      <c r="G578" s="241" t="s">
        <v>100</v>
      </c>
      <c r="H578" s="54">
        <v>146410</v>
      </c>
      <c r="I578" s="53" t="s">
        <v>123</v>
      </c>
      <c r="J578" s="53" t="s">
        <v>123</v>
      </c>
      <c r="K578" s="53" t="s">
        <v>123</v>
      </c>
      <c r="L578" s="53" t="s">
        <v>123</v>
      </c>
      <c r="M578" s="53" t="s">
        <v>123</v>
      </c>
      <c r="N578" s="53" t="s">
        <v>123</v>
      </c>
      <c r="O578" s="193">
        <f t="shared" si="23"/>
        <v>146410</v>
      </c>
    </row>
    <row r="579" spans="1:15" ht="114.75" x14ac:dyDescent="0.25">
      <c r="A579" s="528" t="s">
        <v>373</v>
      </c>
      <c r="B579" s="652" t="s">
        <v>943</v>
      </c>
      <c r="C579" s="653" t="s">
        <v>944</v>
      </c>
      <c r="D579" s="628" t="s">
        <v>945</v>
      </c>
      <c r="E579" s="627" t="s">
        <v>946</v>
      </c>
      <c r="F579" s="641" t="s">
        <v>947</v>
      </c>
      <c r="G579" s="397" t="s">
        <v>948</v>
      </c>
      <c r="H579" s="616">
        <v>50000</v>
      </c>
      <c r="I579" s="53" t="s">
        <v>123</v>
      </c>
      <c r="J579" s="53" t="s">
        <v>123</v>
      </c>
      <c r="K579" s="53" t="s">
        <v>123</v>
      </c>
      <c r="L579" s="53" t="s">
        <v>123</v>
      </c>
      <c r="M579" s="609">
        <v>12000</v>
      </c>
      <c r="N579" s="53" t="s">
        <v>123</v>
      </c>
      <c r="O579" s="193">
        <f t="shared" ref="O579:O604" si="24">SUM(H579:N579)</f>
        <v>62000</v>
      </c>
    </row>
    <row r="580" spans="1:15" ht="38.25" x14ac:dyDescent="0.25">
      <c r="A580" s="649" t="s">
        <v>373</v>
      </c>
      <c r="B580" s="654" t="s">
        <v>943</v>
      </c>
      <c r="C580" s="655" t="s">
        <v>944</v>
      </c>
      <c r="D580" s="656" t="s">
        <v>945</v>
      </c>
      <c r="E580" s="106" t="s">
        <v>946</v>
      </c>
      <c r="F580" s="657" t="s">
        <v>949</v>
      </c>
      <c r="G580" s="397" t="s">
        <v>365</v>
      </c>
      <c r="H580" s="648">
        <v>40000</v>
      </c>
      <c r="I580" s="53" t="s">
        <v>123</v>
      </c>
      <c r="J580" s="53" t="s">
        <v>123</v>
      </c>
      <c r="K580" s="53" t="s">
        <v>123</v>
      </c>
      <c r="L580" s="53" t="s">
        <v>123</v>
      </c>
      <c r="M580" s="53" t="s">
        <v>123</v>
      </c>
      <c r="N580" s="53" t="s">
        <v>123</v>
      </c>
      <c r="O580" s="193">
        <f t="shared" si="24"/>
        <v>40000</v>
      </c>
    </row>
    <row r="581" spans="1:15" ht="25.5" x14ac:dyDescent="0.25">
      <c r="A581" s="528" t="s">
        <v>373</v>
      </c>
      <c r="B581" s="652" t="s">
        <v>943</v>
      </c>
      <c r="C581" s="653" t="s">
        <v>944</v>
      </c>
      <c r="D581" s="628" t="s">
        <v>945</v>
      </c>
      <c r="E581" s="641" t="s">
        <v>950</v>
      </c>
      <c r="F581" s="658" t="s">
        <v>754</v>
      </c>
      <c r="G581" s="397" t="s">
        <v>751</v>
      </c>
      <c r="H581" s="648">
        <v>10000</v>
      </c>
      <c r="I581" s="53" t="s">
        <v>123</v>
      </c>
      <c r="J581" s="53" t="s">
        <v>123</v>
      </c>
      <c r="K581" s="53" t="s">
        <v>123</v>
      </c>
      <c r="L581" s="53" t="s">
        <v>123</v>
      </c>
      <c r="M581" s="53" t="s">
        <v>123</v>
      </c>
      <c r="N581" s="53" t="s">
        <v>123</v>
      </c>
      <c r="O581" s="193">
        <f t="shared" si="24"/>
        <v>10000</v>
      </c>
    </row>
    <row r="582" spans="1:15" ht="38.25" x14ac:dyDescent="0.25">
      <c r="A582" s="528" t="s">
        <v>373</v>
      </c>
      <c r="B582" s="652" t="s">
        <v>943</v>
      </c>
      <c r="C582" s="653" t="s">
        <v>944</v>
      </c>
      <c r="D582" s="628" t="s">
        <v>945</v>
      </c>
      <c r="E582" s="641" t="s">
        <v>950</v>
      </c>
      <c r="F582" s="399" t="s">
        <v>951</v>
      </c>
      <c r="G582" s="397" t="s">
        <v>751</v>
      </c>
      <c r="H582" s="648">
        <v>30000</v>
      </c>
      <c r="I582" s="53" t="s">
        <v>123</v>
      </c>
      <c r="J582" s="53" t="s">
        <v>123</v>
      </c>
      <c r="K582" s="53" t="s">
        <v>123</v>
      </c>
      <c r="L582" s="53" t="s">
        <v>123</v>
      </c>
      <c r="M582" s="53" t="s">
        <v>123</v>
      </c>
      <c r="N582" s="53" t="s">
        <v>123</v>
      </c>
      <c r="O582" s="193">
        <f t="shared" si="24"/>
        <v>30000</v>
      </c>
    </row>
    <row r="583" spans="1:15" ht="25.5" x14ac:dyDescent="0.25">
      <c r="A583" s="649" t="s">
        <v>373</v>
      </c>
      <c r="B583" s="655" t="s">
        <v>462</v>
      </c>
      <c r="C583" s="655" t="s">
        <v>771</v>
      </c>
      <c r="D583" s="659" t="s">
        <v>355</v>
      </c>
      <c r="E583" s="659" t="s">
        <v>780</v>
      </c>
      <c r="F583" s="657" t="s">
        <v>781</v>
      </c>
      <c r="G583" s="397" t="s">
        <v>100</v>
      </c>
      <c r="H583" s="648">
        <v>6000</v>
      </c>
      <c r="I583" s="53" t="s">
        <v>123</v>
      </c>
      <c r="J583" s="53" t="s">
        <v>123</v>
      </c>
      <c r="K583" s="53" t="s">
        <v>123</v>
      </c>
      <c r="L583" s="53" t="s">
        <v>123</v>
      </c>
      <c r="M583" s="53" t="s">
        <v>123</v>
      </c>
      <c r="N583" s="53" t="s">
        <v>123</v>
      </c>
      <c r="O583" s="193">
        <f t="shared" si="24"/>
        <v>6000</v>
      </c>
    </row>
    <row r="584" spans="1:15" ht="30" x14ac:dyDescent="0.25">
      <c r="A584" s="528" t="s">
        <v>373</v>
      </c>
      <c r="B584" s="615" t="s">
        <v>943</v>
      </c>
      <c r="C584" s="650" t="s">
        <v>944</v>
      </c>
      <c r="D584" s="606" t="s">
        <v>945</v>
      </c>
      <c r="E584" s="651" t="s">
        <v>952</v>
      </c>
      <c r="F584" s="627" t="s">
        <v>758</v>
      </c>
      <c r="G584" s="106" t="s">
        <v>953</v>
      </c>
      <c r="H584" s="616">
        <v>486781</v>
      </c>
      <c r="I584" s="53" t="s">
        <v>123</v>
      </c>
      <c r="J584" s="53" t="s">
        <v>123</v>
      </c>
      <c r="K584" s="53" t="s">
        <v>123</v>
      </c>
      <c r="L584" s="53" t="s">
        <v>123</v>
      </c>
      <c r="M584" s="53" t="s">
        <v>123</v>
      </c>
      <c r="N584" s="53" t="s">
        <v>123</v>
      </c>
      <c r="O584" s="193">
        <f t="shared" si="24"/>
        <v>486781</v>
      </c>
    </row>
    <row r="585" spans="1:15" ht="30" x14ac:dyDescent="0.25">
      <c r="A585" s="528" t="s">
        <v>373</v>
      </c>
      <c r="B585" s="615" t="s">
        <v>943</v>
      </c>
      <c r="C585" s="650" t="s">
        <v>944</v>
      </c>
      <c r="D585" s="606" t="s">
        <v>945</v>
      </c>
      <c r="E585" s="651" t="s">
        <v>952</v>
      </c>
      <c r="F585" s="399" t="s">
        <v>955</v>
      </c>
      <c r="G585" s="106" t="s">
        <v>953</v>
      </c>
      <c r="H585" s="660">
        <v>37692</v>
      </c>
      <c r="I585" s="53" t="s">
        <v>123</v>
      </c>
      <c r="J585" s="53" t="s">
        <v>123</v>
      </c>
      <c r="K585" s="53" t="s">
        <v>123</v>
      </c>
      <c r="L585" s="53" t="s">
        <v>123</v>
      </c>
      <c r="M585" s="53" t="s">
        <v>123</v>
      </c>
      <c r="N585" s="53" t="s">
        <v>123</v>
      </c>
      <c r="O585" s="193">
        <f t="shared" si="24"/>
        <v>37692</v>
      </c>
    </row>
    <row r="586" spans="1:15" ht="30" x14ac:dyDescent="0.25">
      <c r="A586" s="528" t="s">
        <v>373</v>
      </c>
      <c r="B586" s="615" t="s">
        <v>943</v>
      </c>
      <c r="C586" s="650" t="s">
        <v>944</v>
      </c>
      <c r="D586" s="606" t="s">
        <v>945</v>
      </c>
      <c r="E586" s="651" t="s">
        <v>952</v>
      </c>
      <c r="F586" s="606" t="s">
        <v>956</v>
      </c>
      <c r="G586" s="106" t="s">
        <v>953</v>
      </c>
      <c r="H586" s="661">
        <v>306000</v>
      </c>
      <c r="I586" s="53" t="s">
        <v>123</v>
      </c>
      <c r="J586" s="53" t="s">
        <v>123</v>
      </c>
      <c r="K586" s="53" t="s">
        <v>123</v>
      </c>
      <c r="L586" s="53" t="s">
        <v>123</v>
      </c>
      <c r="M586" s="53" t="s">
        <v>123</v>
      </c>
      <c r="N586" s="53" t="s">
        <v>123</v>
      </c>
      <c r="O586" s="193">
        <f t="shared" si="24"/>
        <v>306000</v>
      </c>
    </row>
    <row r="587" spans="1:15" ht="30" x14ac:dyDescent="0.25">
      <c r="A587" s="528" t="s">
        <v>373</v>
      </c>
      <c r="B587" s="615" t="s">
        <v>943</v>
      </c>
      <c r="C587" s="650" t="s">
        <v>944</v>
      </c>
      <c r="D587" s="606" t="s">
        <v>945</v>
      </c>
      <c r="E587" s="651" t="s">
        <v>952</v>
      </c>
      <c r="F587" s="606" t="s">
        <v>957</v>
      </c>
      <c r="G587" s="106" t="s">
        <v>953</v>
      </c>
      <c r="H587" s="616">
        <v>99190</v>
      </c>
      <c r="I587" s="53" t="s">
        <v>123</v>
      </c>
      <c r="J587" s="53" t="s">
        <v>123</v>
      </c>
      <c r="K587" s="53" t="s">
        <v>123</v>
      </c>
      <c r="L587" s="53" t="s">
        <v>123</v>
      </c>
      <c r="M587" s="53" t="s">
        <v>123</v>
      </c>
      <c r="N587" s="53" t="s">
        <v>123</v>
      </c>
      <c r="O587" s="193">
        <f t="shared" si="24"/>
        <v>99190</v>
      </c>
    </row>
    <row r="588" spans="1:15" ht="25.5" x14ac:dyDescent="0.25">
      <c r="A588" s="528" t="s">
        <v>373</v>
      </c>
      <c r="B588" s="652" t="s">
        <v>943</v>
      </c>
      <c r="C588" s="653" t="s">
        <v>944</v>
      </c>
      <c r="D588" s="628" t="s">
        <v>945</v>
      </c>
      <c r="E588" s="641" t="s">
        <v>958</v>
      </c>
      <c r="F588" s="641" t="s">
        <v>958</v>
      </c>
      <c r="G588" s="397" t="s">
        <v>365</v>
      </c>
      <c r="H588" s="616">
        <v>50000</v>
      </c>
      <c r="I588" s="53" t="s">
        <v>123</v>
      </c>
      <c r="J588" s="53" t="s">
        <v>123</v>
      </c>
      <c r="K588" s="53" t="s">
        <v>123</v>
      </c>
      <c r="L588" s="53" t="s">
        <v>123</v>
      </c>
      <c r="M588" s="53" t="s">
        <v>123</v>
      </c>
      <c r="N588" s="53" t="s">
        <v>123</v>
      </c>
      <c r="O588" s="193">
        <f t="shared" si="24"/>
        <v>50000</v>
      </c>
    </row>
    <row r="589" spans="1:15" ht="63.75" x14ac:dyDescent="0.25">
      <c r="A589" s="528" t="s">
        <v>373</v>
      </c>
      <c r="B589" s="652" t="s">
        <v>943</v>
      </c>
      <c r="C589" s="653" t="s">
        <v>944</v>
      </c>
      <c r="D589" s="628" t="s">
        <v>945</v>
      </c>
      <c r="E589" s="641" t="s">
        <v>760</v>
      </c>
      <c r="F589" s="641" t="s">
        <v>760</v>
      </c>
      <c r="G589" s="397" t="s">
        <v>365</v>
      </c>
      <c r="H589" s="616">
        <v>1500000</v>
      </c>
      <c r="I589" s="53" t="s">
        <v>123</v>
      </c>
      <c r="J589" s="53" t="s">
        <v>123</v>
      </c>
      <c r="K589" s="53" t="s">
        <v>123</v>
      </c>
      <c r="L589" s="53" t="s">
        <v>123</v>
      </c>
      <c r="M589" s="53" t="s">
        <v>123</v>
      </c>
      <c r="N589" s="53" t="s">
        <v>123</v>
      </c>
      <c r="O589" s="193">
        <f t="shared" si="24"/>
        <v>1500000</v>
      </c>
    </row>
    <row r="590" spans="1:15" ht="38.25" x14ac:dyDescent="0.25">
      <c r="A590" s="285" t="s">
        <v>102</v>
      </c>
      <c r="B590" s="275" t="s">
        <v>371</v>
      </c>
      <c r="C590" s="263" t="s">
        <v>119</v>
      </c>
      <c r="D590" s="263" t="s">
        <v>375</v>
      </c>
      <c r="E590" s="263" t="s">
        <v>324</v>
      </c>
      <c r="F590" s="232" t="s">
        <v>377</v>
      </c>
      <c r="G590" s="264" t="s">
        <v>83</v>
      </c>
      <c r="H590" s="282">
        <v>48525.98</v>
      </c>
      <c r="I590" s="53" t="s">
        <v>123</v>
      </c>
      <c r="J590" s="53" t="s">
        <v>123</v>
      </c>
      <c r="K590" s="53" t="s">
        <v>123</v>
      </c>
      <c r="L590" s="53" t="s">
        <v>123</v>
      </c>
      <c r="M590" s="53" t="s">
        <v>123</v>
      </c>
      <c r="N590" s="53" t="s">
        <v>123</v>
      </c>
      <c r="O590" s="240">
        <f t="shared" si="24"/>
        <v>48525.98</v>
      </c>
    </row>
    <row r="591" spans="1:15" ht="38.25" x14ac:dyDescent="0.25">
      <c r="A591" s="286" t="s">
        <v>102</v>
      </c>
      <c r="B591" s="283" t="s">
        <v>371</v>
      </c>
      <c r="C591" s="263" t="s">
        <v>119</v>
      </c>
      <c r="D591" s="263" t="s">
        <v>375</v>
      </c>
      <c r="E591" s="263" t="s">
        <v>324</v>
      </c>
      <c r="F591" s="232" t="s">
        <v>330</v>
      </c>
      <c r="G591" s="264" t="s">
        <v>83</v>
      </c>
      <c r="H591" s="284">
        <v>200000</v>
      </c>
      <c r="I591" s="53" t="s">
        <v>123</v>
      </c>
      <c r="J591" s="53" t="s">
        <v>123</v>
      </c>
      <c r="K591" s="53" t="s">
        <v>123</v>
      </c>
      <c r="L591" s="53" t="s">
        <v>123</v>
      </c>
      <c r="M591" s="53" t="s">
        <v>123</v>
      </c>
      <c r="N591" s="53" t="s">
        <v>123</v>
      </c>
      <c r="O591" s="240">
        <f t="shared" si="24"/>
        <v>200000</v>
      </c>
    </row>
    <row r="592" spans="1:15" ht="38.25" x14ac:dyDescent="0.25">
      <c r="A592" s="286" t="s">
        <v>102</v>
      </c>
      <c r="B592" s="283" t="s">
        <v>371</v>
      </c>
      <c r="C592" s="263" t="s">
        <v>119</v>
      </c>
      <c r="D592" s="263" t="s">
        <v>375</v>
      </c>
      <c r="E592" s="263" t="s">
        <v>376</v>
      </c>
      <c r="F592" s="232" t="s">
        <v>334</v>
      </c>
      <c r="G592" s="264" t="s">
        <v>83</v>
      </c>
      <c r="H592" s="284">
        <v>70000</v>
      </c>
      <c r="I592" s="53" t="s">
        <v>123</v>
      </c>
      <c r="J592" s="53" t="s">
        <v>123</v>
      </c>
      <c r="K592" s="53" t="s">
        <v>123</v>
      </c>
      <c r="L592" s="53" t="s">
        <v>123</v>
      </c>
      <c r="M592" s="53" t="s">
        <v>123</v>
      </c>
      <c r="N592" s="53" t="s">
        <v>123</v>
      </c>
      <c r="O592" s="240">
        <f t="shared" si="24"/>
        <v>70000</v>
      </c>
    </row>
    <row r="593" spans="1:15" ht="38.25" x14ac:dyDescent="0.25">
      <c r="A593" s="286" t="s">
        <v>102</v>
      </c>
      <c r="B593" s="283" t="s">
        <v>371</v>
      </c>
      <c r="C593" s="263" t="s">
        <v>119</v>
      </c>
      <c r="D593" s="263" t="s">
        <v>375</v>
      </c>
      <c r="E593" s="263" t="s">
        <v>376</v>
      </c>
      <c r="F593" s="232" t="s">
        <v>335</v>
      </c>
      <c r="G593" s="264" t="s">
        <v>83</v>
      </c>
      <c r="H593" s="284">
        <v>150000</v>
      </c>
      <c r="I593" s="53" t="s">
        <v>123</v>
      </c>
      <c r="J593" s="53" t="s">
        <v>123</v>
      </c>
      <c r="K593" s="53" t="s">
        <v>123</v>
      </c>
      <c r="L593" s="53" t="s">
        <v>123</v>
      </c>
      <c r="M593" s="53" t="s">
        <v>123</v>
      </c>
      <c r="N593" s="53" t="s">
        <v>123</v>
      </c>
      <c r="O593" s="240">
        <f t="shared" si="24"/>
        <v>150000</v>
      </c>
    </row>
    <row r="594" spans="1:15" ht="38.25" x14ac:dyDescent="0.25">
      <c r="A594" s="286" t="s">
        <v>373</v>
      </c>
      <c r="B594" s="283" t="s">
        <v>371</v>
      </c>
      <c r="C594" s="263" t="s">
        <v>374</v>
      </c>
      <c r="D594" s="263" t="s">
        <v>355</v>
      </c>
      <c r="E594" s="263" t="s">
        <v>152</v>
      </c>
      <c r="F594" s="232" t="s">
        <v>378</v>
      </c>
      <c r="G594" s="238" t="s">
        <v>100</v>
      </c>
      <c r="H594" s="284">
        <v>5000</v>
      </c>
      <c r="I594" s="53" t="s">
        <v>123</v>
      </c>
      <c r="J594" s="53" t="s">
        <v>123</v>
      </c>
      <c r="K594" s="53" t="s">
        <v>123</v>
      </c>
      <c r="L594" s="53" t="s">
        <v>123</v>
      </c>
      <c r="M594" s="53" t="s">
        <v>123</v>
      </c>
      <c r="N594" s="53" t="s">
        <v>123</v>
      </c>
      <c r="O594" s="240">
        <f t="shared" si="24"/>
        <v>5000</v>
      </c>
    </row>
    <row r="595" spans="1:15" ht="45" customHeight="1" x14ac:dyDescent="0.25">
      <c r="A595" s="702" t="s">
        <v>102</v>
      </c>
      <c r="B595" s="700" t="s">
        <v>464</v>
      </c>
      <c r="C595" s="614" t="s">
        <v>853</v>
      </c>
      <c r="D595" s="614" t="s">
        <v>478</v>
      </c>
      <c r="E595" s="614" t="s">
        <v>485</v>
      </c>
      <c r="F595" s="614" t="s">
        <v>1009</v>
      </c>
      <c r="G595" s="614" t="s">
        <v>365</v>
      </c>
      <c r="H595" s="717">
        <v>100000</v>
      </c>
      <c r="I595" s="53" t="s">
        <v>123</v>
      </c>
      <c r="J595" s="53" t="s">
        <v>123</v>
      </c>
      <c r="K595" s="53" t="s">
        <v>123</v>
      </c>
      <c r="L595" s="53" t="s">
        <v>123</v>
      </c>
      <c r="M595" s="53" t="s">
        <v>123</v>
      </c>
      <c r="N595" s="717"/>
      <c r="O595" s="240">
        <f t="shared" si="24"/>
        <v>100000</v>
      </c>
    </row>
    <row r="596" spans="1:15" ht="45.75" customHeight="1" x14ac:dyDescent="0.25">
      <c r="A596" s="702" t="s">
        <v>102</v>
      </c>
      <c r="B596" s="700" t="s">
        <v>464</v>
      </c>
      <c r="C596" s="614" t="s">
        <v>853</v>
      </c>
      <c r="D596" s="614" t="s">
        <v>478</v>
      </c>
      <c r="E596" s="614" t="s">
        <v>327</v>
      </c>
      <c r="F596" s="614" t="s">
        <v>1010</v>
      </c>
      <c r="G596" s="614" t="s">
        <v>365</v>
      </c>
      <c r="H596" s="53" t="s">
        <v>123</v>
      </c>
      <c r="I596" s="53" t="s">
        <v>123</v>
      </c>
      <c r="J596" s="53" t="s">
        <v>123</v>
      </c>
      <c r="K596" s="53" t="s">
        <v>123</v>
      </c>
      <c r="L596" s="53" t="s">
        <v>123</v>
      </c>
      <c r="M596" s="53" t="s">
        <v>123</v>
      </c>
      <c r="N596" s="717">
        <v>300000</v>
      </c>
      <c r="O596" s="240">
        <f t="shared" si="24"/>
        <v>300000</v>
      </c>
    </row>
    <row r="597" spans="1:15" ht="45.75" customHeight="1" x14ac:dyDescent="0.25">
      <c r="A597" s="702" t="s">
        <v>102</v>
      </c>
      <c r="B597" s="700" t="s">
        <v>464</v>
      </c>
      <c r="C597" s="614" t="s">
        <v>853</v>
      </c>
      <c r="D597" s="614" t="s">
        <v>478</v>
      </c>
      <c r="E597" s="614" t="s">
        <v>327</v>
      </c>
      <c r="F597" s="614" t="s">
        <v>1011</v>
      </c>
      <c r="G597" s="614" t="s">
        <v>365</v>
      </c>
      <c r="H597" s="717">
        <v>1060000</v>
      </c>
      <c r="I597" s="53" t="s">
        <v>123</v>
      </c>
      <c r="J597" s="53" t="s">
        <v>123</v>
      </c>
      <c r="K597" s="53" t="s">
        <v>123</v>
      </c>
      <c r="L597" s="53" t="s">
        <v>123</v>
      </c>
      <c r="M597" s="53" t="s">
        <v>123</v>
      </c>
      <c r="N597" s="53" t="s">
        <v>123</v>
      </c>
      <c r="O597" s="240">
        <f t="shared" si="24"/>
        <v>1060000</v>
      </c>
    </row>
    <row r="598" spans="1:15" ht="45" customHeight="1" x14ac:dyDescent="0.25">
      <c r="A598" s="702" t="s">
        <v>102</v>
      </c>
      <c r="B598" s="700" t="s">
        <v>464</v>
      </c>
      <c r="C598" s="614" t="s">
        <v>853</v>
      </c>
      <c r="D598" s="614" t="s">
        <v>478</v>
      </c>
      <c r="E598" s="614" t="s">
        <v>327</v>
      </c>
      <c r="F598" s="614" t="s">
        <v>1012</v>
      </c>
      <c r="G598" s="614" t="s">
        <v>365</v>
      </c>
      <c r="H598" s="717">
        <v>750000</v>
      </c>
      <c r="I598" s="53" t="s">
        <v>123</v>
      </c>
      <c r="J598" s="53" t="s">
        <v>123</v>
      </c>
      <c r="K598" s="53" t="s">
        <v>123</v>
      </c>
      <c r="L598" s="53" t="s">
        <v>123</v>
      </c>
      <c r="M598" s="53" t="s">
        <v>123</v>
      </c>
      <c r="N598" s="53" t="s">
        <v>123</v>
      </c>
      <c r="O598" s="240">
        <f t="shared" si="24"/>
        <v>750000</v>
      </c>
    </row>
    <row r="599" spans="1:15" ht="33.75" customHeight="1" x14ac:dyDescent="0.25">
      <c r="A599" s="702" t="s">
        <v>102</v>
      </c>
      <c r="B599" s="700" t="s">
        <v>464</v>
      </c>
      <c r="C599" s="614" t="s">
        <v>853</v>
      </c>
      <c r="D599" s="614" t="s">
        <v>478</v>
      </c>
      <c r="E599" s="614" t="s">
        <v>327</v>
      </c>
      <c r="F599" s="614" t="s">
        <v>854</v>
      </c>
      <c r="G599" s="614" t="s">
        <v>365</v>
      </c>
      <c r="H599" s="717">
        <v>150000</v>
      </c>
      <c r="I599" s="53" t="s">
        <v>123</v>
      </c>
      <c r="J599" s="53" t="s">
        <v>123</v>
      </c>
      <c r="K599" s="53" t="s">
        <v>123</v>
      </c>
      <c r="L599" s="53" t="s">
        <v>123</v>
      </c>
      <c r="M599" s="53" t="s">
        <v>123</v>
      </c>
      <c r="N599" s="53" t="s">
        <v>123</v>
      </c>
      <c r="O599" s="240">
        <f t="shared" si="24"/>
        <v>150000</v>
      </c>
    </row>
    <row r="600" spans="1:15" ht="25.5" x14ac:dyDescent="0.25">
      <c r="A600" s="702" t="s">
        <v>102</v>
      </c>
      <c r="B600" s="700" t="s">
        <v>464</v>
      </c>
      <c r="C600" s="614" t="s">
        <v>853</v>
      </c>
      <c r="D600" s="614" t="s">
        <v>478</v>
      </c>
      <c r="E600" s="614" t="s">
        <v>327</v>
      </c>
      <c r="F600" s="614" t="s">
        <v>855</v>
      </c>
      <c r="G600" s="614" t="s">
        <v>365</v>
      </c>
      <c r="H600" s="717">
        <v>150000</v>
      </c>
      <c r="I600" s="53" t="s">
        <v>123</v>
      </c>
      <c r="J600" s="53" t="s">
        <v>123</v>
      </c>
      <c r="K600" s="53" t="s">
        <v>123</v>
      </c>
      <c r="L600" s="53" t="s">
        <v>123</v>
      </c>
      <c r="M600" s="53" t="s">
        <v>123</v>
      </c>
      <c r="N600" s="53" t="s">
        <v>123</v>
      </c>
      <c r="O600" s="240">
        <f t="shared" si="24"/>
        <v>150000</v>
      </c>
    </row>
    <row r="601" spans="1:15" ht="25.5" x14ac:dyDescent="0.25">
      <c r="A601" s="702" t="s">
        <v>102</v>
      </c>
      <c r="B601" s="700" t="s">
        <v>464</v>
      </c>
      <c r="C601" s="614" t="s">
        <v>853</v>
      </c>
      <c r="D601" s="614" t="s">
        <v>478</v>
      </c>
      <c r="E601" s="614" t="s">
        <v>327</v>
      </c>
      <c r="F601" s="614" t="s">
        <v>1013</v>
      </c>
      <c r="G601" s="614" t="s">
        <v>365</v>
      </c>
      <c r="H601" s="53" t="s">
        <v>123</v>
      </c>
      <c r="I601" s="53" t="s">
        <v>123</v>
      </c>
      <c r="J601" s="53" t="s">
        <v>123</v>
      </c>
      <c r="K601" s="717">
        <v>3000000</v>
      </c>
      <c r="L601" s="53" t="s">
        <v>123</v>
      </c>
      <c r="M601" s="53" t="s">
        <v>123</v>
      </c>
      <c r="N601" s="53" t="s">
        <v>123</v>
      </c>
      <c r="O601" s="240">
        <f t="shared" si="24"/>
        <v>3000000</v>
      </c>
    </row>
    <row r="602" spans="1:15" ht="30.75" customHeight="1" x14ac:dyDescent="0.25">
      <c r="A602" s="702" t="s">
        <v>102</v>
      </c>
      <c r="B602" s="700" t="s">
        <v>464</v>
      </c>
      <c r="C602" s="614" t="s">
        <v>853</v>
      </c>
      <c r="D602" s="614" t="s">
        <v>478</v>
      </c>
      <c r="E602" s="614" t="s">
        <v>327</v>
      </c>
      <c r="F602" s="614" t="s">
        <v>1014</v>
      </c>
      <c r="G602" s="614" t="s">
        <v>83</v>
      </c>
      <c r="H602" s="53" t="s">
        <v>123</v>
      </c>
      <c r="I602" s="53" t="s">
        <v>123</v>
      </c>
      <c r="J602" s="53" t="s">
        <v>123</v>
      </c>
      <c r="K602" s="53" t="s">
        <v>123</v>
      </c>
      <c r="L602" s="53" t="s">
        <v>123</v>
      </c>
      <c r="M602" s="717">
        <v>400000</v>
      </c>
      <c r="N602" s="717"/>
      <c r="O602" s="240">
        <f t="shared" si="24"/>
        <v>400000</v>
      </c>
    </row>
    <row r="603" spans="1:15" ht="33.75" customHeight="1" x14ac:dyDescent="0.25">
      <c r="A603" s="702" t="s">
        <v>102</v>
      </c>
      <c r="B603" s="700" t="s">
        <v>464</v>
      </c>
      <c r="C603" s="614" t="s">
        <v>853</v>
      </c>
      <c r="D603" s="614" t="s">
        <v>478</v>
      </c>
      <c r="E603" s="614" t="s">
        <v>327</v>
      </c>
      <c r="F603" s="614" t="s">
        <v>1015</v>
      </c>
      <c r="G603" s="614" t="s">
        <v>100</v>
      </c>
      <c r="H603" s="53" t="s">
        <v>123</v>
      </c>
      <c r="I603" s="53" t="s">
        <v>123</v>
      </c>
      <c r="J603" s="53" t="s">
        <v>123</v>
      </c>
      <c r="K603" s="53" t="s">
        <v>123</v>
      </c>
      <c r="L603" s="53" t="s">
        <v>123</v>
      </c>
      <c r="M603" s="717">
        <v>250000</v>
      </c>
      <c r="N603" s="717"/>
      <c r="O603" s="240">
        <f t="shared" si="24"/>
        <v>250000</v>
      </c>
    </row>
    <row r="604" spans="1:15" ht="38.25" x14ac:dyDescent="0.25">
      <c r="A604" s="702" t="s">
        <v>102</v>
      </c>
      <c r="B604" s="700" t="s">
        <v>464</v>
      </c>
      <c r="C604" s="614" t="s">
        <v>853</v>
      </c>
      <c r="D604" s="614" t="s">
        <v>478</v>
      </c>
      <c r="E604" s="614" t="s">
        <v>327</v>
      </c>
      <c r="F604" s="614" t="s">
        <v>1016</v>
      </c>
      <c r="G604" s="614" t="s">
        <v>83</v>
      </c>
      <c r="H604" s="53" t="s">
        <v>123</v>
      </c>
      <c r="I604" s="53" t="s">
        <v>123</v>
      </c>
      <c r="J604" s="53" t="s">
        <v>123</v>
      </c>
      <c r="K604" s="53" t="s">
        <v>123</v>
      </c>
      <c r="L604" s="53" t="s">
        <v>123</v>
      </c>
      <c r="M604" s="717">
        <v>250000</v>
      </c>
      <c r="N604" s="717"/>
      <c r="O604" s="240">
        <f t="shared" si="24"/>
        <v>250000</v>
      </c>
    </row>
    <row r="605" spans="1:15" ht="63.75" x14ac:dyDescent="0.25">
      <c r="A605" s="406" t="s">
        <v>489</v>
      </c>
      <c r="B605" s="24" t="s">
        <v>529</v>
      </c>
      <c r="C605" s="103" t="s">
        <v>414</v>
      </c>
      <c r="D605" s="58" t="s">
        <v>543</v>
      </c>
      <c r="E605" s="88" t="s">
        <v>504</v>
      </c>
      <c r="F605" s="322" t="s">
        <v>547</v>
      </c>
      <c r="G605" s="370" t="s">
        <v>525</v>
      </c>
      <c r="H605" s="13">
        <v>15000</v>
      </c>
      <c r="I605" s="53" t="s">
        <v>123</v>
      </c>
      <c r="J605" s="16">
        <v>30000</v>
      </c>
      <c r="K605" s="53" t="s">
        <v>123</v>
      </c>
      <c r="L605" s="53" t="s">
        <v>123</v>
      </c>
      <c r="M605" s="53" t="s">
        <v>123</v>
      </c>
      <c r="N605" s="53" t="s">
        <v>123</v>
      </c>
      <c r="O605" s="240">
        <f>SUM(H605:N605)</f>
        <v>45000</v>
      </c>
    </row>
    <row r="606" spans="1:15" ht="38.25" x14ac:dyDescent="0.25">
      <c r="A606" s="702" t="s">
        <v>102</v>
      </c>
      <c r="B606" s="613" t="s">
        <v>1005</v>
      </c>
      <c r="C606" s="614" t="s">
        <v>119</v>
      </c>
      <c r="D606" s="614" t="s">
        <v>142</v>
      </c>
      <c r="E606" s="614" t="s">
        <v>960</v>
      </c>
      <c r="F606" s="614" t="s">
        <v>1006</v>
      </c>
      <c r="G606" s="614" t="s">
        <v>83</v>
      </c>
      <c r="H606" s="717">
        <v>65000</v>
      </c>
      <c r="I606" s="53" t="s">
        <v>123</v>
      </c>
      <c r="J606" s="53" t="s">
        <v>123</v>
      </c>
      <c r="K606" s="53" t="s">
        <v>123</v>
      </c>
      <c r="L606" s="53" t="s">
        <v>123</v>
      </c>
      <c r="M606" s="53" t="s">
        <v>123</v>
      </c>
      <c r="N606" s="53" t="s">
        <v>123</v>
      </c>
      <c r="O606" s="240">
        <f>SUM(H606:N606)</f>
        <v>65000</v>
      </c>
    </row>
    <row r="607" spans="1:15" ht="76.5" x14ac:dyDescent="0.25">
      <c r="A607" s="702" t="s">
        <v>102</v>
      </c>
      <c r="B607" s="613" t="s">
        <v>1005</v>
      </c>
      <c r="C607" s="614" t="s">
        <v>576</v>
      </c>
      <c r="D607" s="614" t="s">
        <v>962</v>
      </c>
      <c r="E607" s="614" t="s">
        <v>962</v>
      </c>
      <c r="F607" s="614" t="s">
        <v>1007</v>
      </c>
      <c r="G607" s="614" t="s">
        <v>83</v>
      </c>
      <c r="H607" s="717">
        <v>110000</v>
      </c>
      <c r="I607" s="53" t="s">
        <v>123</v>
      </c>
      <c r="J607" s="53" t="s">
        <v>123</v>
      </c>
      <c r="K607" s="53" t="s">
        <v>123</v>
      </c>
      <c r="L607" s="53" t="s">
        <v>123</v>
      </c>
      <c r="M607" s="53" t="s">
        <v>123</v>
      </c>
      <c r="N607" s="53" t="s">
        <v>123</v>
      </c>
      <c r="O607" s="240">
        <f>SUM(H607:N607)</f>
        <v>110000</v>
      </c>
    </row>
    <row r="608" spans="1:15" ht="38.25" x14ac:dyDescent="0.25">
      <c r="A608" s="702" t="s">
        <v>102</v>
      </c>
      <c r="B608" s="613" t="s">
        <v>1005</v>
      </c>
      <c r="C608" s="614" t="s">
        <v>576</v>
      </c>
      <c r="D608" s="614" t="s">
        <v>962</v>
      </c>
      <c r="E608" s="614" t="s">
        <v>962</v>
      </c>
      <c r="F608" s="614" t="s">
        <v>1008</v>
      </c>
      <c r="G608" s="614" t="s">
        <v>83</v>
      </c>
      <c r="H608" s="717">
        <v>250000</v>
      </c>
      <c r="I608" s="53" t="s">
        <v>123</v>
      </c>
      <c r="J608" s="53" t="s">
        <v>123</v>
      </c>
      <c r="K608" s="53" t="s">
        <v>123</v>
      </c>
      <c r="L608" s="53" t="s">
        <v>123</v>
      </c>
      <c r="M608" s="53" t="s">
        <v>123</v>
      </c>
      <c r="N608" s="53" t="s">
        <v>123</v>
      </c>
      <c r="O608" s="240">
        <f>SUM(H608:N608)</f>
        <v>250000</v>
      </c>
    </row>
    <row r="609" spans="1:15" ht="38.25" x14ac:dyDescent="0.25">
      <c r="A609" s="702" t="s">
        <v>102</v>
      </c>
      <c r="B609" s="638" t="s">
        <v>468</v>
      </c>
      <c r="C609" s="639" t="s">
        <v>904</v>
      </c>
      <c r="D609" s="639" t="s">
        <v>120</v>
      </c>
      <c r="E609" s="641" t="s">
        <v>905</v>
      </c>
      <c r="F609" s="641" t="s">
        <v>925</v>
      </c>
      <c r="G609" s="639" t="s">
        <v>83</v>
      </c>
      <c r="H609" s="639">
        <v>514400</v>
      </c>
      <c r="I609" s="53" t="s">
        <v>123</v>
      </c>
      <c r="J609" s="53" t="s">
        <v>123</v>
      </c>
      <c r="K609" s="53" t="s">
        <v>123</v>
      </c>
      <c r="L609" s="53" t="s">
        <v>123</v>
      </c>
      <c r="M609" s="53" t="s">
        <v>123</v>
      </c>
      <c r="N609" s="53" t="s">
        <v>123</v>
      </c>
      <c r="O609" s="240">
        <f t="shared" ref="O609:O615" si="25">SUM(H609:N609)</f>
        <v>514400</v>
      </c>
    </row>
    <row r="610" spans="1:15" ht="38.25" x14ac:dyDescent="0.25">
      <c r="A610" s="702" t="s">
        <v>102</v>
      </c>
      <c r="B610" s="638" t="s">
        <v>468</v>
      </c>
      <c r="C610" s="639" t="s">
        <v>904</v>
      </c>
      <c r="D610" s="639" t="s">
        <v>120</v>
      </c>
      <c r="E610" s="641" t="s">
        <v>905</v>
      </c>
      <c r="F610" s="641" t="s">
        <v>926</v>
      </c>
      <c r="G610" s="639" t="s">
        <v>83</v>
      </c>
      <c r="H610" s="639">
        <v>395000</v>
      </c>
      <c r="I610" s="53" t="s">
        <v>123</v>
      </c>
      <c r="J610" s="53" t="s">
        <v>123</v>
      </c>
      <c r="K610" s="53" t="s">
        <v>123</v>
      </c>
      <c r="L610" s="53" t="s">
        <v>123</v>
      </c>
      <c r="M610" s="53" t="s">
        <v>123</v>
      </c>
      <c r="N610" s="53" t="s">
        <v>123</v>
      </c>
      <c r="O610" s="240">
        <f t="shared" si="25"/>
        <v>395000</v>
      </c>
    </row>
    <row r="611" spans="1:15" ht="38.25" x14ac:dyDescent="0.25">
      <c r="A611" s="702" t="s">
        <v>102</v>
      </c>
      <c r="B611" s="638" t="s">
        <v>468</v>
      </c>
      <c r="C611" s="639" t="s">
        <v>904</v>
      </c>
      <c r="D611" s="639" t="s">
        <v>120</v>
      </c>
      <c r="E611" s="641" t="s">
        <v>905</v>
      </c>
      <c r="F611" s="641" t="s">
        <v>927</v>
      </c>
      <c r="G611" s="639" t="s">
        <v>83</v>
      </c>
      <c r="H611" s="639">
        <v>36000</v>
      </c>
      <c r="I611" s="53" t="s">
        <v>123</v>
      </c>
      <c r="J611" s="53" t="s">
        <v>123</v>
      </c>
      <c r="K611" s="53" t="s">
        <v>123</v>
      </c>
      <c r="L611" s="53" t="s">
        <v>123</v>
      </c>
      <c r="M611" s="53" t="s">
        <v>123</v>
      </c>
      <c r="N611" s="53" t="s">
        <v>123</v>
      </c>
      <c r="O611" s="240">
        <f t="shared" si="25"/>
        <v>36000</v>
      </c>
    </row>
    <row r="612" spans="1:15" ht="38.25" x14ac:dyDescent="0.25">
      <c r="A612" s="702" t="s">
        <v>102</v>
      </c>
      <c r="B612" s="638" t="s">
        <v>468</v>
      </c>
      <c r="C612" s="639" t="s">
        <v>904</v>
      </c>
      <c r="D612" s="639" t="s">
        <v>120</v>
      </c>
      <c r="E612" s="641" t="s">
        <v>905</v>
      </c>
      <c r="F612" s="641" t="s">
        <v>928</v>
      </c>
      <c r="G612" s="639" t="s">
        <v>83</v>
      </c>
      <c r="H612" s="639">
        <v>11400</v>
      </c>
      <c r="I612" s="53" t="s">
        <v>123</v>
      </c>
      <c r="J612" s="53" t="s">
        <v>123</v>
      </c>
      <c r="K612" s="53" t="s">
        <v>123</v>
      </c>
      <c r="L612" s="53" t="s">
        <v>123</v>
      </c>
      <c r="M612" s="53" t="s">
        <v>123</v>
      </c>
      <c r="N612" s="53" t="s">
        <v>123</v>
      </c>
      <c r="O612" s="240">
        <f t="shared" si="25"/>
        <v>11400</v>
      </c>
    </row>
    <row r="613" spans="1:15" ht="38.25" x14ac:dyDescent="0.25">
      <c r="A613" s="702" t="s">
        <v>102</v>
      </c>
      <c r="B613" s="638" t="s">
        <v>468</v>
      </c>
      <c r="C613" s="639" t="s">
        <v>904</v>
      </c>
      <c r="D613" s="639" t="s">
        <v>120</v>
      </c>
      <c r="E613" s="641" t="s">
        <v>905</v>
      </c>
      <c r="F613" s="641" t="s">
        <v>929</v>
      </c>
      <c r="G613" s="639" t="s">
        <v>83</v>
      </c>
      <c r="H613" s="639">
        <v>10000000</v>
      </c>
      <c r="I613" s="53" t="s">
        <v>123</v>
      </c>
      <c r="J613" s="53" t="s">
        <v>123</v>
      </c>
      <c r="K613" s="53" t="s">
        <v>123</v>
      </c>
      <c r="L613" s="53" t="s">
        <v>123</v>
      </c>
      <c r="M613" s="53" t="s">
        <v>123</v>
      </c>
      <c r="N613" s="53" t="s">
        <v>123</v>
      </c>
      <c r="O613" s="240">
        <f t="shared" si="25"/>
        <v>10000000</v>
      </c>
    </row>
    <row r="614" spans="1:15" ht="38.25" x14ac:dyDescent="0.25">
      <c r="A614" s="702" t="s">
        <v>102</v>
      </c>
      <c r="B614" s="638" t="s">
        <v>468</v>
      </c>
      <c r="C614" s="639" t="s">
        <v>930</v>
      </c>
      <c r="D614" s="639" t="s">
        <v>931</v>
      </c>
      <c r="E614" s="641" t="s">
        <v>932</v>
      </c>
      <c r="F614" s="642" t="s">
        <v>933</v>
      </c>
      <c r="G614" s="642" t="s">
        <v>83</v>
      </c>
      <c r="H614" s="642">
        <v>250000</v>
      </c>
      <c r="I614" s="53" t="s">
        <v>123</v>
      </c>
      <c r="J614" s="53" t="s">
        <v>123</v>
      </c>
      <c r="K614" s="53" t="s">
        <v>123</v>
      </c>
      <c r="L614" s="53" t="s">
        <v>123</v>
      </c>
      <c r="M614" s="53" t="s">
        <v>123</v>
      </c>
      <c r="N614" s="53" t="s">
        <v>123</v>
      </c>
      <c r="O614" s="240">
        <f t="shared" si="25"/>
        <v>250000</v>
      </c>
    </row>
    <row r="615" spans="1:15" ht="38.25" x14ac:dyDescent="0.25">
      <c r="A615" s="702" t="s">
        <v>102</v>
      </c>
      <c r="B615" s="638" t="s">
        <v>468</v>
      </c>
      <c r="C615" s="639" t="s">
        <v>934</v>
      </c>
      <c r="D615" s="639" t="s">
        <v>931</v>
      </c>
      <c r="E615" s="641" t="s">
        <v>935</v>
      </c>
      <c r="F615" s="643" t="s">
        <v>936</v>
      </c>
      <c r="G615" s="639" t="s">
        <v>83</v>
      </c>
      <c r="H615" s="642">
        <v>20000</v>
      </c>
      <c r="I615" s="53" t="s">
        <v>123</v>
      </c>
      <c r="J615" s="53" t="s">
        <v>123</v>
      </c>
      <c r="K615" s="53" t="s">
        <v>123</v>
      </c>
      <c r="L615" s="53" t="s">
        <v>123</v>
      </c>
      <c r="M615" s="53" t="s">
        <v>123</v>
      </c>
      <c r="N615" s="53" t="s">
        <v>123</v>
      </c>
      <c r="O615" s="240">
        <f t="shared" si="25"/>
        <v>20000</v>
      </c>
    </row>
    <row r="616" spans="1:15" ht="38.25" x14ac:dyDescent="0.25">
      <c r="A616" s="702" t="s">
        <v>294</v>
      </c>
      <c r="B616" s="638" t="s">
        <v>468</v>
      </c>
      <c r="C616" s="639" t="s">
        <v>594</v>
      </c>
      <c r="D616" s="639" t="s">
        <v>270</v>
      </c>
      <c r="E616" s="639" t="s">
        <v>270</v>
      </c>
      <c r="F616" s="639" t="s">
        <v>937</v>
      </c>
      <c r="G616" s="639" t="s">
        <v>83</v>
      </c>
      <c r="H616" s="53" t="s">
        <v>123</v>
      </c>
      <c r="I616" s="53" t="s">
        <v>123</v>
      </c>
      <c r="J616" s="53" t="s">
        <v>123</v>
      </c>
      <c r="K616" s="53" t="s">
        <v>123</v>
      </c>
      <c r="L616" s="53" t="s">
        <v>123</v>
      </c>
      <c r="M616" s="53" t="s">
        <v>123</v>
      </c>
      <c r="N616" s="642">
        <v>6000000</v>
      </c>
      <c r="O616" s="240">
        <f>SUM(I616:N616)</f>
        <v>6000000</v>
      </c>
    </row>
    <row r="617" spans="1:15" ht="42.75" customHeight="1" x14ac:dyDescent="0.25">
      <c r="A617" s="702" t="s">
        <v>489</v>
      </c>
      <c r="B617" s="24" t="s">
        <v>557</v>
      </c>
      <c r="C617" s="103" t="s">
        <v>414</v>
      </c>
      <c r="D617" s="83" t="s">
        <v>558</v>
      </c>
      <c r="E617" s="83" t="s">
        <v>327</v>
      </c>
      <c r="F617" s="83" t="s">
        <v>561</v>
      </c>
      <c r="G617" s="264" t="s">
        <v>83</v>
      </c>
      <c r="H617" s="59">
        <v>10000</v>
      </c>
      <c r="I617" s="53" t="s">
        <v>123</v>
      </c>
      <c r="J617" s="53" t="s">
        <v>123</v>
      </c>
      <c r="K617" s="53" t="s">
        <v>123</v>
      </c>
      <c r="L617" s="53" t="s">
        <v>123</v>
      </c>
      <c r="M617" s="53" t="s">
        <v>123</v>
      </c>
      <c r="N617" s="53" t="s">
        <v>123</v>
      </c>
      <c r="O617" s="240">
        <f t="shared" ref="O617:O632" si="26">SUM(H617:N617)</f>
        <v>10000</v>
      </c>
    </row>
    <row r="618" spans="1:15" ht="38.25" x14ac:dyDescent="0.25">
      <c r="A618" s="702" t="s">
        <v>102</v>
      </c>
      <c r="B618" s="489" t="s">
        <v>469</v>
      </c>
      <c r="C618" s="263" t="s">
        <v>119</v>
      </c>
      <c r="D618" s="490" t="s">
        <v>691</v>
      </c>
      <c r="E618" s="491" t="s">
        <v>131</v>
      </c>
      <c r="F618" s="83" t="s">
        <v>726</v>
      </c>
      <c r="G618" s="264" t="s">
        <v>83</v>
      </c>
      <c r="H618" s="493">
        <v>88000</v>
      </c>
      <c r="I618" s="53" t="s">
        <v>123</v>
      </c>
      <c r="J618" s="53" t="s">
        <v>123</v>
      </c>
      <c r="K618" s="53" t="s">
        <v>123</v>
      </c>
      <c r="L618" s="53" t="s">
        <v>123</v>
      </c>
      <c r="M618" s="53" t="s">
        <v>123</v>
      </c>
      <c r="N618" s="53" t="s">
        <v>123</v>
      </c>
      <c r="O618" s="240">
        <f t="shared" si="26"/>
        <v>88000</v>
      </c>
    </row>
    <row r="619" spans="1:15" ht="38.25" x14ac:dyDescent="0.25">
      <c r="A619" s="366" t="s">
        <v>102</v>
      </c>
      <c r="B619" s="367" t="s">
        <v>469</v>
      </c>
      <c r="C619" s="263" t="s">
        <v>119</v>
      </c>
      <c r="D619" s="495" t="s">
        <v>691</v>
      </c>
      <c r="E619" s="491" t="s">
        <v>131</v>
      </c>
      <c r="F619" s="83" t="s">
        <v>727</v>
      </c>
      <c r="G619" s="264" t="s">
        <v>83</v>
      </c>
      <c r="H619" s="364">
        <v>176000</v>
      </c>
      <c r="I619" s="53" t="s">
        <v>123</v>
      </c>
      <c r="J619" s="53" t="s">
        <v>123</v>
      </c>
      <c r="K619" s="53" t="s">
        <v>123</v>
      </c>
      <c r="L619" s="53" t="s">
        <v>123</v>
      </c>
      <c r="M619" s="53" t="s">
        <v>123</v>
      </c>
      <c r="N619" s="53" t="s">
        <v>123</v>
      </c>
      <c r="O619" s="240">
        <f t="shared" si="26"/>
        <v>176000</v>
      </c>
    </row>
    <row r="620" spans="1:15" ht="38.25" x14ac:dyDescent="0.25">
      <c r="A620" s="366" t="s">
        <v>102</v>
      </c>
      <c r="B620" s="367" t="s">
        <v>469</v>
      </c>
      <c r="C620" s="263" t="s">
        <v>119</v>
      </c>
      <c r="D620" s="495" t="s">
        <v>691</v>
      </c>
      <c r="E620" s="491" t="s">
        <v>131</v>
      </c>
      <c r="F620" s="83" t="s">
        <v>728</v>
      </c>
      <c r="G620" s="264" t="s">
        <v>83</v>
      </c>
      <c r="H620" s="364">
        <v>140800.00000000003</v>
      </c>
      <c r="I620" s="53" t="s">
        <v>123</v>
      </c>
      <c r="J620" s="53" t="s">
        <v>123</v>
      </c>
      <c r="K620" s="53" t="s">
        <v>123</v>
      </c>
      <c r="L620" s="53" t="s">
        <v>123</v>
      </c>
      <c r="M620" s="53" t="s">
        <v>123</v>
      </c>
      <c r="N620" s="53" t="s">
        <v>123</v>
      </c>
      <c r="O620" s="240">
        <f t="shared" si="26"/>
        <v>140800.00000000003</v>
      </c>
    </row>
    <row r="621" spans="1:15" ht="38.25" x14ac:dyDescent="0.25">
      <c r="A621" s="366" t="s">
        <v>102</v>
      </c>
      <c r="B621" s="367" t="s">
        <v>469</v>
      </c>
      <c r="C621" s="263" t="s">
        <v>119</v>
      </c>
      <c r="D621" s="495" t="s">
        <v>691</v>
      </c>
      <c r="E621" s="491" t="s">
        <v>131</v>
      </c>
      <c r="F621" s="83" t="s">
        <v>729</v>
      </c>
      <c r="G621" s="264" t="s">
        <v>83</v>
      </c>
      <c r="H621" s="364">
        <v>105600</v>
      </c>
      <c r="I621" s="53" t="s">
        <v>123</v>
      </c>
      <c r="J621" s="53" t="s">
        <v>123</v>
      </c>
      <c r="K621" s="53" t="s">
        <v>123</v>
      </c>
      <c r="L621" s="53" t="s">
        <v>123</v>
      </c>
      <c r="M621" s="53" t="s">
        <v>123</v>
      </c>
      <c r="N621" s="53" t="s">
        <v>123</v>
      </c>
      <c r="O621" s="240">
        <f t="shared" si="26"/>
        <v>105600</v>
      </c>
    </row>
    <row r="622" spans="1:15" ht="38.25" x14ac:dyDescent="0.25">
      <c r="A622" s="366" t="s">
        <v>102</v>
      </c>
      <c r="B622" s="367" t="s">
        <v>469</v>
      </c>
      <c r="C622" s="263" t="s">
        <v>119</v>
      </c>
      <c r="D622" s="495" t="s">
        <v>691</v>
      </c>
      <c r="E622" s="491" t="s">
        <v>131</v>
      </c>
      <c r="F622" s="83" t="s">
        <v>730</v>
      </c>
      <c r="G622" s="264" t="s">
        <v>83</v>
      </c>
      <c r="H622" s="364">
        <v>140800.00000000003</v>
      </c>
      <c r="I622" s="53" t="s">
        <v>123</v>
      </c>
      <c r="J622" s="53" t="s">
        <v>123</v>
      </c>
      <c r="K622" s="53" t="s">
        <v>123</v>
      </c>
      <c r="L622" s="53" t="s">
        <v>123</v>
      </c>
      <c r="M622" s="53" t="s">
        <v>123</v>
      </c>
      <c r="N622" s="53" t="s">
        <v>123</v>
      </c>
      <c r="O622" s="240">
        <f t="shared" si="26"/>
        <v>140800.00000000003</v>
      </c>
    </row>
    <row r="623" spans="1:15" ht="38.25" x14ac:dyDescent="0.25">
      <c r="A623" s="366" t="s">
        <v>102</v>
      </c>
      <c r="B623" s="367" t="s">
        <v>469</v>
      </c>
      <c r="C623" s="263" t="s">
        <v>119</v>
      </c>
      <c r="D623" s="495" t="s">
        <v>691</v>
      </c>
      <c r="E623" s="491" t="s">
        <v>131</v>
      </c>
      <c r="F623" s="83" t="s">
        <v>731</v>
      </c>
      <c r="G623" s="264" t="s">
        <v>83</v>
      </c>
      <c r="H623" s="364">
        <v>352000</v>
      </c>
      <c r="I623" s="53" t="s">
        <v>123</v>
      </c>
      <c r="J623" s="53" t="s">
        <v>123</v>
      </c>
      <c r="K623" s="53" t="s">
        <v>123</v>
      </c>
      <c r="L623" s="53" t="s">
        <v>123</v>
      </c>
      <c r="M623" s="53" t="s">
        <v>123</v>
      </c>
      <c r="N623" s="53" t="s">
        <v>123</v>
      </c>
      <c r="O623" s="240">
        <f t="shared" si="26"/>
        <v>352000</v>
      </c>
    </row>
    <row r="624" spans="1:15" ht="38.25" x14ac:dyDescent="0.25">
      <c r="A624" s="366" t="s">
        <v>102</v>
      </c>
      <c r="B624" s="367" t="s">
        <v>469</v>
      </c>
      <c r="C624" s="263" t="s">
        <v>119</v>
      </c>
      <c r="D624" s="495" t="s">
        <v>691</v>
      </c>
      <c r="E624" s="491" t="s">
        <v>131</v>
      </c>
      <c r="F624" s="83" t="s">
        <v>1469</v>
      </c>
      <c r="G624" s="264" t="s">
        <v>83</v>
      </c>
      <c r="H624" s="364">
        <v>70400.000000000015</v>
      </c>
      <c r="I624" s="53" t="s">
        <v>123</v>
      </c>
      <c r="J624" s="53" t="s">
        <v>123</v>
      </c>
      <c r="K624" s="53" t="s">
        <v>123</v>
      </c>
      <c r="L624" s="53" t="s">
        <v>123</v>
      </c>
      <c r="M624" s="53" t="s">
        <v>123</v>
      </c>
      <c r="N624" s="53" t="s">
        <v>123</v>
      </c>
      <c r="O624" s="240">
        <f t="shared" si="26"/>
        <v>70400.000000000015</v>
      </c>
    </row>
    <row r="625" spans="1:15" ht="38.25" x14ac:dyDescent="0.25">
      <c r="A625" s="366" t="s">
        <v>102</v>
      </c>
      <c r="B625" s="367" t="s">
        <v>469</v>
      </c>
      <c r="C625" s="263" t="s">
        <v>119</v>
      </c>
      <c r="D625" s="495" t="s">
        <v>691</v>
      </c>
      <c r="E625" s="491" t="s">
        <v>131</v>
      </c>
      <c r="F625" s="83" t="s">
        <v>732</v>
      </c>
      <c r="G625" s="264" t="s">
        <v>83</v>
      </c>
      <c r="H625" s="364">
        <v>140800.00000000003</v>
      </c>
      <c r="I625" s="53" t="s">
        <v>123</v>
      </c>
      <c r="J625" s="53" t="s">
        <v>123</v>
      </c>
      <c r="K625" s="53" t="s">
        <v>123</v>
      </c>
      <c r="L625" s="53" t="s">
        <v>123</v>
      </c>
      <c r="M625" s="53" t="s">
        <v>123</v>
      </c>
      <c r="N625" s="53" t="s">
        <v>123</v>
      </c>
      <c r="O625" s="240">
        <f t="shared" si="26"/>
        <v>140800.00000000003</v>
      </c>
    </row>
    <row r="626" spans="1:15" ht="38.25" x14ac:dyDescent="0.25">
      <c r="A626" s="366" t="s">
        <v>102</v>
      </c>
      <c r="B626" s="367" t="s">
        <v>469</v>
      </c>
      <c r="C626" s="263" t="s">
        <v>119</v>
      </c>
      <c r="D626" s="495" t="s">
        <v>691</v>
      </c>
      <c r="E626" s="491" t="s">
        <v>131</v>
      </c>
      <c r="F626" s="83" t="s">
        <v>733</v>
      </c>
      <c r="G626" s="264" t="s">
        <v>83</v>
      </c>
      <c r="H626" s="364">
        <v>281600.00000000006</v>
      </c>
      <c r="I626" s="53" t="s">
        <v>123</v>
      </c>
      <c r="J626" s="53" t="s">
        <v>123</v>
      </c>
      <c r="K626" s="53" t="s">
        <v>123</v>
      </c>
      <c r="L626" s="53" t="s">
        <v>123</v>
      </c>
      <c r="M626" s="53" t="s">
        <v>123</v>
      </c>
      <c r="N626" s="53" t="s">
        <v>123</v>
      </c>
      <c r="O626" s="240">
        <f t="shared" si="26"/>
        <v>281600.00000000006</v>
      </c>
    </row>
    <row r="627" spans="1:15" ht="38.25" x14ac:dyDescent="0.25">
      <c r="A627" s="366" t="s">
        <v>102</v>
      </c>
      <c r="B627" s="367" t="s">
        <v>469</v>
      </c>
      <c r="C627" s="263" t="s">
        <v>119</v>
      </c>
      <c r="D627" s="495" t="s">
        <v>691</v>
      </c>
      <c r="E627" s="496" t="s">
        <v>700</v>
      </c>
      <c r="F627" s="83" t="s">
        <v>726</v>
      </c>
      <c r="G627" s="264" t="s">
        <v>83</v>
      </c>
      <c r="H627" s="364">
        <v>281600.00000000006</v>
      </c>
      <c r="I627" s="53" t="s">
        <v>123</v>
      </c>
      <c r="J627" s="53" t="s">
        <v>123</v>
      </c>
      <c r="K627" s="53" t="s">
        <v>123</v>
      </c>
      <c r="L627" s="53" t="s">
        <v>123</v>
      </c>
      <c r="M627" s="53" t="s">
        <v>123</v>
      </c>
      <c r="N627" s="53" t="s">
        <v>123</v>
      </c>
      <c r="O627" s="240">
        <f t="shared" si="26"/>
        <v>281600.00000000006</v>
      </c>
    </row>
    <row r="628" spans="1:15" ht="38.25" x14ac:dyDescent="0.25">
      <c r="A628" s="366" t="s">
        <v>102</v>
      </c>
      <c r="B628" s="367" t="s">
        <v>469</v>
      </c>
      <c r="C628" s="263" t="s">
        <v>119</v>
      </c>
      <c r="D628" s="495" t="s">
        <v>691</v>
      </c>
      <c r="E628" s="496" t="s">
        <v>700</v>
      </c>
      <c r="F628" s="83" t="s">
        <v>727</v>
      </c>
      <c r="G628" s="264" t="s">
        <v>83</v>
      </c>
      <c r="H628" s="364">
        <v>105600</v>
      </c>
      <c r="I628" s="53" t="s">
        <v>123</v>
      </c>
      <c r="J628" s="53" t="s">
        <v>123</v>
      </c>
      <c r="K628" s="53" t="s">
        <v>123</v>
      </c>
      <c r="L628" s="53" t="s">
        <v>123</v>
      </c>
      <c r="M628" s="53" t="s">
        <v>123</v>
      </c>
      <c r="N628" s="53" t="s">
        <v>123</v>
      </c>
      <c r="O628" s="240">
        <f t="shared" si="26"/>
        <v>105600</v>
      </c>
    </row>
    <row r="629" spans="1:15" ht="38.25" x14ac:dyDescent="0.25">
      <c r="A629" s="366" t="s">
        <v>102</v>
      </c>
      <c r="B629" s="367" t="s">
        <v>469</v>
      </c>
      <c r="C629" s="263" t="s">
        <v>119</v>
      </c>
      <c r="D629" s="495" t="s">
        <v>691</v>
      </c>
      <c r="E629" s="496" t="s">
        <v>700</v>
      </c>
      <c r="F629" s="83" t="s">
        <v>728</v>
      </c>
      <c r="G629" s="264" t="s">
        <v>83</v>
      </c>
      <c r="H629" s="364">
        <v>105600</v>
      </c>
      <c r="I629" s="53" t="s">
        <v>123</v>
      </c>
      <c r="J629" s="53" t="s">
        <v>123</v>
      </c>
      <c r="K629" s="53" t="s">
        <v>123</v>
      </c>
      <c r="L629" s="53" t="s">
        <v>123</v>
      </c>
      <c r="M629" s="53" t="s">
        <v>123</v>
      </c>
      <c r="N629" s="53" t="s">
        <v>123</v>
      </c>
      <c r="O629" s="240">
        <f t="shared" si="26"/>
        <v>105600</v>
      </c>
    </row>
    <row r="630" spans="1:15" ht="38.25" x14ac:dyDescent="0.25">
      <c r="A630" s="366" t="s">
        <v>102</v>
      </c>
      <c r="B630" s="367" t="s">
        <v>469</v>
      </c>
      <c r="C630" s="263" t="s">
        <v>119</v>
      </c>
      <c r="D630" s="495" t="s">
        <v>691</v>
      </c>
      <c r="E630" s="496" t="s">
        <v>700</v>
      </c>
      <c r="F630" s="83" t="s">
        <v>1469</v>
      </c>
      <c r="G630" s="264" t="s">
        <v>83</v>
      </c>
      <c r="H630" s="364">
        <v>70400.000000000015</v>
      </c>
      <c r="I630" s="53" t="s">
        <v>123</v>
      </c>
      <c r="J630" s="53" t="s">
        <v>123</v>
      </c>
      <c r="K630" s="53" t="s">
        <v>123</v>
      </c>
      <c r="L630" s="53" t="s">
        <v>123</v>
      </c>
      <c r="M630" s="53" t="s">
        <v>123</v>
      </c>
      <c r="N630" s="53" t="s">
        <v>123</v>
      </c>
      <c r="O630" s="240">
        <f t="shared" si="26"/>
        <v>70400.000000000015</v>
      </c>
    </row>
    <row r="631" spans="1:15" ht="38.25" x14ac:dyDescent="0.25">
      <c r="A631" s="366" t="s">
        <v>102</v>
      </c>
      <c r="B631" s="367" t="s">
        <v>469</v>
      </c>
      <c r="C631" s="263" t="s">
        <v>119</v>
      </c>
      <c r="D631" s="495" t="s">
        <v>691</v>
      </c>
      <c r="E631" s="496" t="s">
        <v>700</v>
      </c>
      <c r="F631" s="83" t="s">
        <v>702</v>
      </c>
      <c r="G631" s="264" t="s">
        <v>83</v>
      </c>
      <c r="H631" s="364">
        <v>422400</v>
      </c>
      <c r="I631" s="53" t="s">
        <v>123</v>
      </c>
      <c r="J631" s="53" t="s">
        <v>123</v>
      </c>
      <c r="K631" s="53" t="s">
        <v>123</v>
      </c>
      <c r="L631" s="53" t="s">
        <v>123</v>
      </c>
      <c r="M631" s="53" t="s">
        <v>123</v>
      </c>
      <c r="N631" s="53" t="s">
        <v>123</v>
      </c>
      <c r="O631" s="240">
        <f t="shared" si="26"/>
        <v>422400</v>
      </c>
    </row>
    <row r="632" spans="1:15" ht="38.25" x14ac:dyDescent="0.25">
      <c r="A632" s="497" t="s">
        <v>102</v>
      </c>
      <c r="B632" s="367" t="s">
        <v>469</v>
      </c>
      <c r="C632" s="263" t="s">
        <v>119</v>
      </c>
      <c r="D632" s="495" t="s">
        <v>691</v>
      </c>
      <c r="E632" s="496" t="s">
        <v>700</v>
      </c>
      <c r="F632" s="83" t="s">
        <v>734</v>
      </c>
      <c r="G632" s="264" t="s">
        <v>83</v>
      </c>
      <c r="H632" s="364">
        <v>211200</v>
      </c>
      <c r="I632" s="53" t="s">
        <v>123</v>
      </c>
      <c r="J632" s="53" t="s">
        <v>123</v>
      </c>
      <c r="K632" s="53" t="s">
        <v>123</v>
      </c>
      <c r="L632" s="53" t="s">
        <v>123</v>
      </c>
      <c r="M632" s="53" t="s">
        <v>123</v>
      </c>
      <c r="N632" s="53" t="s">
        <v>123</v>
      </c>
      <c r="O632" s="240">
        <f t="shared" si="26"/>
        <v>211200</v>
      </c>
    </row>
    <row r="633" spans="1:15" x14ac:dyDescent="0.25">
      <c r="A633" s="1319" t="s">
        <v>71</v>
      </c>
      <c r="B633" s="1319"/>
      <c r="C633" s="1319"/>
      <c r="D633" s="1320"/>
      <c r="E633" s="1320"/>
      <c r="F633" s="1319"/>
      <c r="G633" s="14"/>
      <c r="H633" s="79">
        <f t="shared" ref="H633:O633" si="27">SUM(H540:H632)</f>
        <v>28895647.427270286</v>
      </c>
      <c r="I633" s="798">
        <f t="shared" si="27"/>
        <v>0</v>
      </c>
      <c r="J633" s="15">
        <f t="shared" si="27"/>
        <v>30000</v>
      </c>
      <c r="K633" s="15">
        <f t="shared" si="27"/>
        <v>3000000</v>
      </c>
      <c r="L633" s="15">
        <f t="shared" si="27"/>
        <v>738852.08126659994</v>
      </c>
      <c r="M633" s="15">
        <f t="shared" si="27"/>
        <v>994357.93918989995</v>
      </c>
      <c r="N633" s="15">
        <f t="shared" si="27"/>
        <v>14906953.47307371</v>
      </c>
      <c r="O633" s="79">
        <f t="shared" si="27"/>
        <v>48565810.920800492</v>
      </c>
    </row>
    <row r="634" spans="1:15" ht="18" x14ac:dyDescent="0.25">
      <c r="A634" s="19"/>
      <c r="B634" s="1321" t="s">
        <v>72</v>
      </c>
      <c r="C634" s="1321"/>
      <c r="D634" s="1322"/>
      <c r="E634" s="1322"/>
      <c r="F634" s="1321"/>
      <c r="G634" s="19"/>
      <c r="H634" s="20"/>
      <c r="I634" s="20"/>
      <c r="J634" s="20"/>
      <c r="K634" s="20"/>
      <c r="L634" s="20"/>
      <c r="M634" s="20"/>
      <c r="N634" s="20"/>
      <c r="O634" s="20"/>
    </row>
    <row r="637" spans="1:15" ht="18.75" x14ac:dyDescent="0.3">
      <c r="A637" s="80" t="s">
        <v>117</v>
      </c>
    </row>
    <row r="639" spans="1:15" ht="18.75" x14ac:dyDescent="0.3">
      <c r="B639" s="21"/>
      <c r="C639" s="21"/>
      <c r="D639" s="23"/>
      <c r="E639" s="23"/>
      <c r="F639" s="21"/>
      <c r="G639" s="21"/>
      <c r="H639" s="21"/>
      <c r="I639" s="21"/>
      <c r="J639" s="21"/>
      <c r="K639" s="21"/>
      <c r="L639" s="21"/>
      <c r="M639" s="21"/>
    </row>
    <row r="640" spans="1:15" ht="18.75" x14ac:dyDescent="0.3">
      <c r="B640" s="21"/>
      <c r="C640" s="21"/>
      <c r="D640" s="23"/>
      <c r="E640" s="23"/>
      <c r="F640" s="21"/>
      <c r="G640" s="21"/>
      <c r="H640" s="21"/>
      <c r="I640" s="21"/>
      <c r="J640" s="21"/>
      <c r="K640" s="21"/>
      <c r="L640" s="21"/>
      <c r="M640" s="21"/>
    </row>
    <row r="641" spans="1:13" ht="18.75" x14ac:dyDescent="0.3">
      <c r="B641" s="21"/>
      <c r="C641" s="21"/>
      <c r="D641" s="23"/>
      <c r="E641" s="23"/>
      <c r="F641" s="21"/>
      <c r="G641" s="21"/>
      <c r="H641" s="21"/>
      <c r="I641" s="21"/>
      <c r="J641" s="21"/>
      <c r="K641" s="21"/>
      <c r="L641" s="21"/>
      <c r="M641" s="21"/>
    </row>
    <row r="645" spans="1:13" ht="18.75" x14ac:dyDescent="0.3">
      <c r="A645" s="21"/>
      <c r="B645" s="21"/>
      <c r="C645" s="21"/>
      <c r="D645" s="23"/>
      <c r="E645" s="23"/>
      <c r="F645" s="21"/>
      <c r="G645" s="21"/>
      <c r="H645" s="21"/>
      <c r="I645" s="21"/>
    </row>
    <row r="646" spans="1:13" ht="18.75" x14ac:dyDescent="0.3">
      <c r="A646" s="21"/>
      <c r="B646" s="21"/>
      <c r="C646" s="21"/>
      <c r="D646" s="23"/>
      <c r="E646" s="23"/>
      <c r="F646" s="21"/>
      <c r="G646" s="21"/>
      <c r="H646" s="21"/>
      <c r="I646" s="21"/>
    </row>
    <row r="647" spans="1:13" ht="31.5" customHeight="1" x14ac:dyDescent="0.3">
      <c r="A647" s="1113" t="s">
        <v>1510</v>
      </c>
      <c r="B647" s="1113"/>
      <c r="C647" s="1114" t="s">
        <v>1503</v>
      </c>
      <c r="D647" s="1114"/>
      <c r="E647" s="1114"/>
      <c r="F647" s="1113" t="s">
        <v>1505</v>
      </c>
      <c r="G647" s="21"/>
      <c r="H647" s="1113" t="s">
        <v>1506</v>
      </c>
      <c r="I647" s="21"/>
    </row>
    <row r="648" spans="1:13" ht="36" customHeight="1" x14ac:dyDescent="0.3">
      <c r="A648" s="1323" t="s">
        <v>1509</v>
      </c>
      <c r="B648" s="1323"/>
      <c r="C648" s="1114" t="s">
        <v>1504</v>
      </c>
      <c r="D648" s="1114"/>
      <c r="E648" s="1114"/>
      <c r="F648" s="1113" t="s">
        <v>1508</v>
      </c>
      <c r="G648" s="1113"/>
      <c r="H648" s="1113" t="s">
        <v>1507</v>
      </c>
      <c r="I648" s="21"/>
    </row>
    <row r="649" spans="1:13" ht="18.75" x14ac:dyDescent="0.3">
      <c r="A649" s="1113"/>
      <c r="B649" s="1113"/>
      <c r="C649" s="1113"/>
      <c r="D649" s="1114"/>
      <c r="E649" s="1114"/>
      <c r="F649" s="1113"/>
      <c r="G649" s="1113"/>
      <c r="H649" s="1113"/>
      <c r="I649" s="21"/>
    </row>
    <row r="650" spans="1:13" ht="18.75" x14ac:dyDescent="0.3">
      <c r="A650" s="21"/>
      <c r="B650" s="21"/>
      <c r="C650" s="21"/>
      <c r="D650" s="23"/>
      <c r="E650" s="23"/>
      <c r="F650" s="21"/>
      <c r="G650" s="21"/>
      <c r="H650" s="21"/>
      <c r="I650" s="21"/>
    </row>
  </sheetData>
  <mergeCells count="16">
    <mergeCell ref="A539:O539"/>
    <mergeCell ref="A633:F633"/>
    <mergeCell ref="B634:F634"/>
    <mergeCell ref="A648:B648"/>
    <mergeCell ref="A12:O12"/>
    <mergeCell ref="A221:F221"/>
    <mergeCell ref="A223:O223"/>
    <mergeCell ref="A400:F400"/>
    <mergeCell ref="A402:O402"/>
    <mergeCell ref="A537:F537"/>
    <mergeCell ref="A10:F10"/>
    <mergeCell ref="A1:O1"/>
    <mergeCell ref="A2:O2"/>
    <mergeCell ref="D3:O3"/>
    <mergeCell ref="D4:O4"/>
    <mergeCell ref="A6:O6"/>
  </mergeCells>
  <dataValidations count="1">
    <dataValidation type="decimal" allowBlank="1" showInputMessage="1" showErrorMessage="1" errorTitle="Advertencia" error="colocar solo valores numéricos" sqref="H93 H89 H565">
      <formula1>0</formula1>
      <formula2>1000000000</formula2>
    </dataValidation>
  </dataValidations>
  <printOptions horizontalCentered="1"/>
  <pageMargins left="0.39370078740157483" right="0.39370078740157483" top="0.78740157480314965" bottom="0.39370078740157483" header="0.31496062992125984" footer="0.31496062992125984"/>
  <pageSetup paperSize="8"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63"/>
  <sheetViews>
    <sheetView view="pageBreakPreview" topLeftCell="A3" zoomScale="80" zoomScaleNormal="35" zoomScaleSheetLayoutView="80" workbookViewId="0">
      <pane ySplit="2" topLeftCell="A5" activePane="bottomLeft" state="frozen"/>
      <selection activeCell="A3" sqref="A3"/>
      <selection pane="bottomLeft" activeCell="E10" sqref="E10"/>
    </sheetView>
  </sheetViews>
  <sheetFormatPr baseColWidth="10" defaultRowHeight="15" x14ac:dyDescent="0.25"/>
  <cols>
    <col min="1" max="1" width="24.28515625" customWidth="1"/>
    <col min="2" max="2" width="8.28515625" hidden="1" customWidth="1"/>
    <col min="3" max="3" width="37.5703125" customWidth="1"/>
    <col min="4" max="4" width="19.5703125" customWidth="1"/>
    <col min="5" max="5" width="32.7109375" customWidth="1"/>
    <col min="6" max="6" width="23.5703125" customWidth="1"/>
    <col min="7" max="7" width="16" customWidth="1"/>
    <col min="8" max="8" width="15" customWidth="1"/>
    <col min="9" max="9" width="16.5703125" customWidth="1"/>
    <col min="10" max="10" width="19.140625" customWidth="1"/>
    <col min="11" max="11" width="17.140625" customWidth="1"/>
    <col min="12" max="12" width="18.5703125" customWidth="1"/>
    <col min="13" max="13" width="12.140625" hidden="1" customWidth="1"/>
    <col min="14" max="14" width="13.42578125" hidden="1" customWidth="1"/>
    <col min="15" max="15" width="0" hidden="1" customWidth="1"/>
    <col min="16" max="17" width="14.85546875" hidden="1" customWidth="1"/>
    <col min="18" max="18" width="13.5703125" hidden="1" customWidth="1"/>
    <col min="19" max="19" width="16" hidden="1" customWidth="1"/>
    <col min="20" max="20" width="18.42578125" hidden="1" customWidth="1"/>
    <col min="21" max="21" width="13.85546875" hidden="1" customWidth="1"/>
    <col min="22" max="22" width="14.85546875" hidden="1" customWidth="1"/>
    <col min="23" max="23" width="13.28515625" hidden="1" customWidth="1"/>
    <col min="24" max="25" width="12.85546875" hidden="1" customWidth="1"/>
    <col min="26" max="26" width="13" hidden="1" customWidth="1"/>
    <col min="27" max="27" width="19" hidden="1" customWidth="1"/>
    <col min="28" max="28" width="13.140625" hidden="1" customWidth="1"/>
    <col min="29" max="29" width="13" hidden="1" customWidth="1"/>
    <col min="30" max="30" width="13.140625" hidden="1" customWidth="1"/>
    <col min="31" max="31" width="13" hidden="1" customWidth="1"/>
    <col min="32" max="33" width="14" hidden="1" customWidth="1"/>
    <col min="34" max="34" width="13.5703125" hidden="1" customWidth="1"/>
    <col min="35" max="35" width="13" hidden="1" customWidth="1"/>
    <col min="36" max="36" width="12.85546875" hidden="1" customWidth="1"/>
    <col min="37" max="38" width="14" hidden="1" customWidth="1"/>
    <col min="39" max="39" width="14.7109375" hidden="1" customWidth="1"/>
    <col min="40" max="40" width="17.7109375" hidden="1" customWidth="1"/>
    <col min="41" max="41" width="22.42578125" customWidth="1"/>
  </cols>
  <sheetData>
    <row r="1" spans="1:41" ht="7.5" hidden="1" customHeight="1" thickBot="1" x14ac:dyDescent="0.3"/>
    <row r="2" spans="1:41" ht="15.75" hidden="1" thickBot="1" x14ac:dyDescent="0.3"/>
    <row r="3" spans="1:41" s="1" customFormat="1" ht="85.5" customHeight="1" thickBot="1" x14ac:dyDescent="0.3">
      <c r="A3" s="1340" t="s">
        <v>13</v>
      </c>
      <c r="B3" s="1342" t="s">
        <v>0</v>
      </c>
      <c r="C3" s="1342"/>
      <c r="D3" s="1342"/>
      <c r="E3" s="32" t="s">
        <v>1</v>
      </c>
      <c r="F3" s="33" t="s">
        <v>2</v>
      </c>
      <c r="G3" s="1342" t="s">
        <v>3</v>
      </c>
      <c r="H3" s="1342"/>
      <c r="I3" s="1342" t="s">
        <v>4</v>
      </c>
      <c r="J3" s="1342"/>
      <c r="K3" s="142" t="s">
        <v>5</v>
      </c>
      <c r="L3" s="1243" t="s">
        <v>6</v>
      </c>
      <c r="M3" s="153"/>
      <c r="N3" s="153"/>
      <c r="O3" s="153"/>
      <c r="P3" s="153"/>
      <c r="Q3" s="153"/>
      <c r="R3" s="153"/>
      <c r="S3" s="153"/>
      <c r="T3" s="142" t="s">
        <v>7</v>
      </c>
      <c r="U3" s="1342" t="s">
        <v>8</v>
      </c>
      <c r="V3" s="1342"/>
      <c r="W3" s="1342"/>
      <c r="X3" s="1342" t="s">
        <v>9</v>
      </c>
      <c r="Y3" s="1342"/>
      <c r="Z3" s="32" t="s">
        <v>10</v>
      </c>
      <c r="AA3" s="32" t="s">
        <v>11</v>
      </c>
      <c r="AB3" s="1343" t="s">
        <v>75</v>
      </c>
      <c r="AC3" s="1343"/>
      <c r="AD3" s="1343"/>
      <c r="AE3" s="1343"/>
      <c r="AF3" s="1343"/>
      <c r="AG3" s="1343"/>
      <c r="AH3" s="1343"/>
      <c r="AI3" s="1343"/>
      <c r="AJ3" s="1343"/>
      <c r="AK3" s="1343"/>
      <c r="AL3" s="1343"/>
      <c r="AM3" s="1343"/>
      <c r="AN3" s="1344"/>
    </row>
    <row r="4" spans="1:41" s="1" customFormat="1" ht="95.25" customHeight="1" thickBot="1" x14ac:dyDescent="0.3">
      <c r="A4" s="1341"/>
      <c r="B4" s="32" t="s">
        <v>14</v>
      </c>
      <c r="C4" s="32" t="s">
        <v>15</v>
      </c>
      <c r="D4" s="152" t="s">
        <v>16</v>
      </c>
      <c r="E4" s="32" t="s">
        <v>17</v>
      </c>
      <c r="F4" s="32" t="s">
        <v>55</v>
      </c>
      <c r="G4" s="32" t="s">
        <v>18</v>
      </c>
      <c r="H4" s="32" t="s">
        <v>19</v>
      </c>
      <c r="I4" s="32" t="s">
        <v>20</v>
      </c>
      <c r="J4" s="32" t="s">
        <v>21</v>
      </c>
      <c r="K4" s="142" t="s">
        <v>22</v>
      </c>
      <c r="L4" s="154" t="s">
        <v>23</v>
      </c>
      <c r="M4" s="32" t="s">
        <v>24</v>
      </c>
      <c r="N4" s="32" t="s">
        <v>25</v>
      </c>
      <c r="O4" s="32" t="s">
        <v>26</v>
      </c>
      <c r="P4" s="1101" t="s">
        <v>1494</v>
      </c>
      <c r="Q4" s="147" t="s">
        <v>202</v>
      </c>
      <c r="R4" s="147" t="s">
        <v>203</v>
      </c>
      <c r="S4" s="32" t="s">
        <v>204</v>
      </c>
      <c r="T4" s="142" t="s">
        <v>27</v>
      </c>
      <c r="U4" s="155" t="s">
        <v>28</v>
      </c>
      <c r="V4" s="155" t="s">
        <v>29</v>
      </c>
      <c r="W4" s="155" t="s">
        <v>30</v>
      </c>
      <c r="X4" s="152" t="s">
        <v>1448</v>
      </c>
      <c r="Y4" s="152" t="s">
        <v>1449</v>
      </c>
      <c r="Z4" s="156" t="s">
        <v>31</v>
      </c>
      <c r="AA4" s="32" t="s">
        <v>12</v>
      </c>
      <c r="AB4" s="155" t="s">
        <v>32</v>
      </c>
      <c r="AC4" s="155" t="s">
        <v>33</v>
      </c>
      <c r="AD4" s="155" t="s">
        <v>34</v>
      </c>
      <c r="AE4" s="155" t="s">
        <v>35</v>
      </c>
      <c r="AF4" s="155" t="s">
        <v>36</v>
      </c>
      <c r="AG4" s="155" t="s">
        <v>37</v>
      </c>
      <c r="AH4" s="155" t="s">
        <v>38</v>
      </c>
      <c r="AI4" s="155" t="s">
        <v>39</v>
      </c>
      <c r="AJ4" s="155" t="s">
        <v>40</v>
      </c>
      <c r="AK4" s="155" t="s">
        <v>41</v>
      </c>
      <c r="AL4" s="155" t="s">
        <v>42</v>
      </c>
      <c r="AM4" s="164" t="s">
        <v>43</v>
      </c>
      <c r="AN4" s="1265" t="s">
        <v>44</v>
      </c>
      <c r="AO4" s="1288" t="s">
        <v>1555</v>
      </c>
    </row>
    <row r="5" spans="1:41" ht="52.5" customHeight="1" x14ac:dyDescent="0.25">
      <c r="A5" s="296" t="s">
        <v>201</v>
      </c>
      <c r="B5" s="49">
        <v>2</v>
      </c>
      <c r="C5" s="121" t="s">
        <v>159</v>
      </c>
      <c r="D5" s="296" t="s">
        <v>160</v>
      </c>
      <c r="E5" s="296" t="s">
        <v>161</v>
      </c>
      <c r="F5" s="121" t="s">
        <v>162</v>
      </c>
      <c r="G5" s="725">
        <v>523162.54313589644</v>
      </c>
      <c r="H5" s="149"/>
      <c r="I5" s="125"/>
      <c r="J5" s="583">
        <v>523162.54313589644</v>
      </c>
      <c r="K5" s="143">
        <f>J5</f>
        <v>523162.54313589644</v>
      </c>
      <c r="L5" s="250">
        <v>80237.009999999995</v>
      </c>
      <c r="M5" s="125"/>
      <c r="N5" s="125"/>
      <c r="O5" s="125"/>
      <c r="P5" s="1102">
        <v>140132.82999999999</v>
      </c>
      <c r="Q5" s="1103"/>
      <c r="R5" s="1104"/>
      <c r="S5" s="1102">
        <v>302792.7</v>
      </c>
      <c r="T5" s="150">
        <f>SUM(L5:S5)</f>
        <v>523162.54</v>
      </c>
      <c r="U5" s="137" t="s">
        <v>158</v>
      </c>
      <c r="V5" s="137" t="s">
        <v>158</v>
      </c>
      <c r="W5" s="137" t="s">
        <v>163</v>
      </c>
      <c r="X5" s="159">
        <v>43101</v>
      </c>
      <c r="Y5" s="159">
        <v>43465</v>
      </c>
      <c r="Z5" s="138" t="s">
        <v>94</v>
      </c>
      <c r="AA5" s="136"/>
      <c r="AB5" s="585">
        <v>117290.9343085846</v>
      </c>
      <c r="AC5" s="585">
        <v>132893.89550194261</v>
      </c>
      <c r="AD5" s="585">
        <v>109895.38859858457</v>
      </c>
      <c r="AE5" s="585">
        <v>116082.67832678463</v>
      </c>
      <c r="AF5" s="585">
        <v>46999.646400000005</v>
      </c>
      <c r="AG5" s="585"/>
      <c r="AH5" s="586"/>
      <c r="AI5" s="586"/>
      <c r="AJ5" s="586"/>
      <c r="AK5" s="586"/>
      <c r="AL5" s="586"/>
      <c r="AM5" s="587"/>
      <c r="AN5" s="1266">
        <f>SUM(AB5:AM5)</f>
        <v>523162.54313589644</v>
      </c>
      <c r="AO5" s="1332" t="s">
        <v>1556</v>
      </c>
    </row>
    <row r="6" spans="1:41" ht="63.75" x14ac:dyDescent="0.25">
      <c r="A6" s="379" t="s">
        <v>201</v>
      </c>
      <c r="B6" s="37">
        <v>3</v>
      </c>
      <c r="C6" s="137" t="s">
        <v>164</v>
      </c>
      <c r="D6" s="379" t="s">
        <v>160</v>
      </c>
      <c r="E6" s="440" t="s">
        <v>165</v>
      </c>
      <c r="F6" s="137" t="s">
        <v>166</v>
      </c>
      <c r="G6" s="725">
        <v>1324376.6640889726</v>
      </c>
      <c r="H6" s="136"/>
      <c r="I6" s="140"/>
      <c r="J6" s="584">
        <v>1324376.6640889726</v>
      </c>
      <c r="K6" s="143">
        <f t="shared" ref="K6:K16" si="0">J6</f>
        <v>1324376.6640889726</v>
      </c>
      <c r="L6" s="250"/>
      <c r="M6" s="140"/>
      <c r="N6" s="140"/>
      <c r="O6" s="140"/>
      <c r="P6" s="1102">
        <v>354743.75</v>
      </c>
      <c r="Q6" s="1103"/>
      <c r="R6" s="1104"/>
      <c r="S6" s="1102">
        <v>969632.91</v>
      </c>
      <c r="T6" s="271">
        <f>SUM(L6:S6)</f>
        <v>1324376.6600000001</v>
      </c>
      <c r="U6" s="137" t="s">
        <v>158</v>
      </c>
      <c r="V6" s="137" t="s">
        <v>167</v>
      </c>
      <c r="W6" s="137" t="s">
        <v>163</v>
      </c>
      <c r="X6" s="159">
        <v>43101</v>
      </c>
      <c r="Y6" s="159">
        <v>43465</v>
      </c>
      <c r="Z6" s="138" t="s">
        <v>94</v>
      </c>
      <c r="AA6" s="136"/>
      <c r="AB6" s="588">
        <v>270525.76327926159</v>
      </c>
      <c r="AC6" s="588">
        <v>298247.35585094162</v>
      </c>
      <c r="AD6" s="588">
        <v>355949.21988036932</v>
      </c>
      <c r="AE6" s="588">
        <v>372136.11883840006</v>
      </c>
      <c r="AF6" s="588">
        <v>27518.206240000003</v>
      </c>
      <c r="AG6" s="588"/>
      <c r="AH6" s="589"/>
      <c r="AI6" s="589"/>
      <c r="AJ6" s="589"/>
      <c r="AK6" s="589"/>
      <c r="AL6" s="589"/>
      <c r="AM6" s="590"/>
      <c r="AN6" s="1266">
        <f t="shared" ref="AN6:AN16" si="1">SUM(AB6:AM6)</f>
        <v>1324376.6640889726</v>
      </c>
      <c r="AO6" s="1333"/>
    </row>
    <row r="7" spans="1:41" ht="51" x14ac:dyDescent="0.25">
      <c r="A7" s="379" t="s">
        <v>201</v>
      </c>
      <c r="B7" s="37">
        <v>4</v>
      </c>
      <c r="C7" s="137" t="s">
        <v>168</v>
      </c>
      <c r="D7" s="379" t="s">
        <v>169</v>
      </c>
      <c r="E7" s="440" t="s">
        <v>170</v>
      </c>
      <c r="F7" s="137" t="s">
        <v>171</v>
      </c>
      <c r="G7" s="725">
        <v>11126971.5</v>
      </c>
      <c r="H7" s="136"/>
      <c r="I7" s="140"/>
      <c r="J7" s="584">
        <v>11126971.5</v>
      </c>
      <c r="K7" s="143">
        <f t="shared" si="0"/>
        <v>11126971.5</v>
      </c>
      <c r="L7" s="250">
        <v>2636114.5699999998</v>
      </c>
      <c r="M7" s="140"/>
      <c r="N7" s="140"/>
      <c r="O7" s="140"/>
      <c r="P7" s="1102">
        <v>2980438.8</v>
      </c>
      <c r="Q7" s="1103"/>
      <c r="R7" s="1104"/>
      <c r="S7" s="1102">
        <v>5510418.1299999999</v>
      </c>
      <c r="T7" s="271">
        <f>SUM(L7:S7)</f>
        <v>11126971.5</v>
      </c>
      <c r="U7" s="137" t="s">
        <v>158</v>
      </c>
      <c r="V7" s="137" t="s">
        <v>158</v>
      </c>
      <c r="W7" s="137" t="s">
        <v>163</v>
      </c>
      <c r="X7" s="159">
        <v>43101</v>
      </c>
      <c r="Y7" s="159">
        <v>43465</v>
      </c>
      <c r="Z7" s="138" t="s">
        <v>94</v>
      </c>
      <c r="AA7" s="136"/>
      <c r="AB7" s="588">
        <v>927247.625</v>
      </c>
      <c r="AC7" s="588">
        <v>927247.625</v>
      </c>
      <c r="AD7" s="588">
        <v>927247.625</v>
      </c>
      <c r="AE7" s="588">
        <v>927247.625</v>
      </c>
      <c r="AF7" s="588">
        <v>927247.625</v>
      </c>
      <c r="AG7" s="588">
        <v>927247.625</v>
      </c>
      <c r="AH7" s="589">
        <v>927247.625</v>
      </c>
      <c r="AI7" s="589">
        <v>927247.625</v>
      </c>
      <c r="AJ7" s="589">
        <v>927247.625</v>
      </c>
      <c r="AK7" s="589">
        <v>927247.625</v>
      </c>
      <c r="AL7" s="589">
        <v>927247.625</v>
      </c>
      <c r="AM7" s="590">
        <v>927247.625</v>
      </c>
      <c r="AN7" s="1266">
        <f t="shared" si="1"/>
        <v>11126971.5</v>
      </c>
      <c r="AO7" s="1333"/>
    </row>
    <row r="8" spans="1:41" ht="63.75" x14ac:dyDescent="0.25">
      <c r="A8" s="379" t="s">
        <v>201</v>
      </c>
      <c r="B8" s="37">
        <v>5</v>
      </c>
      <c r="C8" s="137" t="s">
        <v>172</v>
      </c>
      <c r="D8" s="379" t="s">
        <v>160</v>
      </c>
      <c r="E8" s="440" t="s">
        <v>173</v>
      </c>
      <c r="F8" s="137" t="s">
        <v>174</v>
      </c>
      <c r="G8" s="725">
        <v>3650618.0031704614</v>
      </c>
      <c r="H8" s="136"/>
      <c r="I8" s="140"/>
      <c r="J8" s="584">
        <v>3650618.0031704614</v>
      </c>
      <c r="K8" s="143">
        <f t="shared" si="0"/>
        <v>3650618.0031704614</v>
      </c>
      <c r="L8" s="250">
        <v>827369.16</v>
      </c>
      <c r="M8" s="140"/>
      <c r="N8" s="140"/>
      <c r="O8" s="140"/>
      <c r="P8" s="1102">
        <v>927455.41</v>
      </c>
      <c r="Q8" s="1103"/>
      <c r="R8" s="1104"/>
      <c r="S8" s="1105">
        <v>1895793.43</v>
      </c>
      <c r="T8" s="271">
        <f t="shared" ref="T8:T54" si="2">SUM(L8:S8)</f>
        <v>3650618</v>
      </c>
      <c r="U8" s="137" t="s">
        <v>158</v>
      </c>
      <c r="V8" s="137" t="s">
        <v>167</v>
      </c>
      <c r="W8" s="137" t="s">
        <v>163</v>
      </c>
      <c r="X8" s="159">
        <v>43101</v>
      </c>
      <c r="Y8" s="159">
        <v>43465</v>
      </c>
      <c r="Z8" s="138" t="s">
        <v>94</v>
      </c>
      <c r="AA8" s="136"/>
      <c r="AB8" s="588">
        <v>683800.78233456414</v>
      </c>
      <c r="AC8" s="588">
        <v>706565.77558256406</v>
      </c>
      <c r="AD8" s="588">
        <v>699998.78223733336</v>
      </c>
      <c r="AE8" s="588">
        <v>564794.01015733322</v>
      </c>
      <c r="AF8" s="588">
        <v>632271.5396613332</v>
      </c>
      <c r="AG8" s="588">
        <v>363187.11319733341</v>
      </c>
      <c r="AH8" s="589"/>
      <c r="AI8" s="589"/>
      <c r="AJ8" s="589"/>
      <c r="AK8" s="589"/>
      <c r="AL8" s="589"/>
      <c r="AM8" s="590"/>
      <c r="AN8" s="1266">
        <f t="shared" si="1"/>
        <v>3650618.0031704614</v>
      </c>
      <c r="AO8" s="1333"/>
    </row>
    <row r="9" spans="1:41" ht="76.5" x14ac:dyDescent="0.25">
      <c r="A9" s="379" t="s">
        <v>201</v>
      </c>
      <c r="B9" s="37">
        <v>6</v>
      </c>
      <c r="C9" s="137" t="s">
        <v>175</v>
      </c>
      <c r="D9" s="379" t="s">
        <v>160</v>
      </c>
      <c r="E9" s="440" t="s">
        <v>176</v>
      </c>
      <c r="F9" s="137" t="s">
        <v>177</v>
      </c>
      <c r="G9" s="725">
        <v>12087825.208594242</v>
      </c>
      <c r="H9" s="136"/>
      <c r="I9" s="140"/>
      <c r="J9" s="584">
        <v>15325635.539999999</v>
      </c>
      <c r="K9" s="143">
        <f t="shared" si="0"/>
        <v>15325635.539999999</v>
      </c>
      <c r="L9" s="250"/>
      <c r="M9" s="140"/>
      <c r="N9" s="140"/>
      <c r="O9" s="140"/>
      <c r="P9" s="1102">
        <f>3237810.33</f>
        <v>3237810.33</v>
      </c>
      <c r="Q9" s="1103"/>
      <c r="R9" s="1104"/>
      <c r="S9" s="1102" t="e">
        <f>#REF!</f>
        <v>#REF!</v>
      </c>
      <c r="T9" s="271" t="e">
        <f t="shared" si="2"/>
        <v>#REF!</v>
      </c>
      <c r="U9" s="137" t="s">
        <v>158</v>
      </c>
      <c r="V9" s="137" t="s">
        <v>167</v>
      </c>
      <c r="W9" s="137" t="s">
        <v>163</v>
      </c>
      <c r="X9" s="159">
        <v>42736</v>
      </c>
      <c r="Y9" s="159">
        <v>43100</v>
      </c>
      <c r="Z9" s="138" t="s">
        <v>94</v>
      </c>
      <c r="AA9" s="136"/>
      <c r="AB9" s="588">
        <v>1498021.6383999996</v>
      </c>
      <c r="AC9" s="588">
        <v>1471035.8740000003</v>
      </c>
      <c r="AD9" s="588">
        <v>1679970.5216000001</v>
      </c>
      <c r="AE9" s="588">
        <v>1807880.4352022405</v>
      </c>
      <c r="AF9" s="588">
        <v>2527066.5112000019</v>
      </c>
      <c r="AG9" s="588">
        <f>3103850.228192+P9</f>
        <v>6341660.5581919998</v>
      </c>
      <c r="AH9" s="589"/>
      <c r="AI9" s="589"/>
      <c r="AJ9" s="589"/>
      <c r="AK9" s="589"/>
      <c r="AL9" s="589"/>
      <c r="AM9" s="590"/>
      <c r="AN9" s="1266">
        <f t="shared" si="1"/>
        <v>15325635.538594242</v>
      </c>
      <c r="AO9" s="1333"/>
    </row>
    <row r="10" spans="1:41" ht="76.5" x14ac:dyDescent="0.25">
      <c r="A10" s="379" t="s">
        <v>201</v>
      </c>
      <c r="B10" s="37">
        <v>7</v>
      </c>
      <c r="C10" s="137" t="s">
        <v>178</v>
      </c>
      <c r="D10" s="379" t="s">
        <v>160</v>
      </c>
      <c r="E10" s="440" t="s">
        <v>179</v>
      </c>
      <c r="F10" s="137" t="s">
        <v>180</v>
      </c>
      <c r="G10" s="725">
        <v>1427433.2690965175</v>
      </c>
      <c r="H10" s="136"/>
      <c r="I10" s="140"/>
      <c r="J10" s="584">
        <v>1427433.2690965175</v>
      </c>
      <c r="K10" s="143">
        <f t="shared" si="0"/>
        <v>1427433.2690965175</v>
      </c>
      <c r="L10" s="250">
        <v>476049.75</v>
      </c>
      <c r="M10" s="140"/>
      <c r="N10" s="140"/>
      <c r="O10" s="140"/>
      <c r="P10" s="1102">
        <v>382348.2</v>
      </c>
      <c r="Q10" s="1103"/>
      <c r="R10" s="1104"/>
      <c r="S10" s="1106">
        <v>569035.31999999995</v>
      </c>
      <c r="T10" s="271">
        <f t="shared" si="2"/>
        <v>1427433.27</v>
      </c>
      <c r="U10" s="137" t="s">
        <v>158</v>
      </c>
      <c r="V10" s="137" t="s">
        <v>158</v>
      </c>
      <c r="W10" s="137" t="s">
        <v>163</v>
      </c>
      <c r="X10" s="159">
        <v>42736</v>
      </c>
      <c r="Y10" s="159">
        <v>43100</v>
      </c>
      <c r="Z10" s="138" t="s">
        <v>94</v>
      </c>
      <c r="AA10" s="136"/>
      <c r="AB10" s="588">
        <v>305256.17337354657</v>
      </c>
      <c r="AC10" s="588">
        <v>319364.66777354653</v>
      </c>
      <c r="AD10" s="588">
        <v>342541.25897354668</v>
      </c>
      <c r="AE10" s="588">
        <v>321187.85761587776</v>
      </c>
      <c r="AF10" s="588">
        <v>110739.694464</v>
      </c>
      <c r="AG10" s="588">
        <v>28343.616895999992</v>
      </c>
      <c r="AH10" s="589"/>
      <c r="AI10" s="589"/>
      <c r="AJ10" s="589"/>
      <c r="AK10" s="589"/>
      <c r="AL10" s="589"/>
      <c r="AM10" s="590"/>
      <c r="AN10" s="1266">
        <f t="shared" si="1"/>
        <v>1427433.2690965175</v>
      </c>
      <c r="AO10" s="1333"/>
    </row>
    <row r="11" spans="1:41" ht="102" x14ac:dyDescent="0.25">
      <c r="A11" s="379" t="s">
        <v>201</v>
      </c>
      <c r="B11" s="37">
        <v>8</v>
      </c>
      <c r="C11" s="137" t="s">
        <v>181</v>
      </c>
      <c r="D11" s="379" t="s">
        <v>83</v>
      </c>
      <c r="E11" s="296" t="s">
        <v>182</v>
      </c>
      <c r="F11" s="137" t="s">
        <v>183</v>
      </c>
      <c r="G11" s="725">
        <v>1376704.7758783554</v>
      </c>
      <c r="H11" s="136"/>
      <c r="I11" s="140"/>
      <c r="J11" s="584">
        <v>1376704.7758783554</v>
      </c>
      <c r="K11" s="143">
        <f t="shared" si="0"/>
        <v>1376704.7758783554</v>
      </c>
      <c r="L11" s="250">
        <v>751305.42</v>
      </c>
      <c r="M11" s="140"/>
      <c r="N11" s="140"/>
      <c r="O11" s="140"/>
      <c r="P11" s="1102">
        <v>121728.155</v>
      </c>
      <c r="Q11" s="1107">
        <v>269666.40000000002</v>
      </c>
      <c r="R11" s="1107">
        <v>25927.069</v>
      </c>
      <c r="S11" s="1107">
        <v>208077.73</v>
      </c>
      <c r="T11" s="271">
        <f t="shared" si="2"/>
        <v>1376704.774</v>
      </c>
      <c r="U11" s="137" t="s">
        <v>158</v>
      </c>
      <c r="V11" s="137" t="s">
        <v>184</v>
      </c>
      <c r="W11" s="137" t="s">
        <v>185</v>
      </c>
      <c r="X11" s="159">
        <v>42736</v>
      </c>
      <c r="Y11" s="159">
        <v>43100</v>
      </c>
      <c r="Z11" s="138" t="s">
        <v>94</v>
      </c>
      <c r="AA11" s="136"/>
      <c r="AB11" s="588">
        <v>172900.28907082402</v>
      </c>
      <c r="AC11" s="588">
        <v>173571.19674056076</v>
      </c>
      <c r="AD11" s="588">
        <v>183617.89818788259</v>
      </c>
      <c r="AE11" s="588">
        <v>182978.71500111849</v>
      </c>
      <c r="AF11" s="588">
        <v>190253.43551103317</v>
      </c>
      <c r="AG11" s="588">
        <v>196352.74328693707</v>
      </c>
      <c r="AH11" s="589">
        <v>46171.749680000001</v>
      </c>
      <c r="AI11" s="589">
        <v>46171.749680000001</v>
      </c>
      <c r="AJ11" s="589">
        <v>46171.749680000001</v>
      </c>
      <c r="AK11" s="589">
        <v>46171.749680000001</v>
      </c>
      <c r="AL11" s="589">
        <v>46171.749680000001</v>
      </c>
      <c r="AM11" s="590">
        <v>46171.749680000001</v>
      </c>
      <c r="AN11" s="1266">
        <f t="shared" si="1"/>
        <v>1376704.7758783554</v>
      </c>
      <c r="AO11" s="1333"/>
    </row>
    <row r="12" spans="1:41" ht="125.25" customHeight="1" x14ac:dyDescent="0.25">
      <c r="A12" s="379" t="s">
        <v>201</v>
      </c>
      <c r="B12" s="37">
        <v>8</v>
      </c>
      <c r="C12" s="137" t="s">
        <v>186</v>
      </c>
      <c r="D12" s="379" t="s">
        <v>83</v>
      </c>
      <c r="E12" s="440" t="s">
        <v>187</v>
      </c>
      <c r="F12" s="137" t="s">
        <v>188</v>
      </c>
      <c r="G12" s="725">
        <v>39955</v>
      </c>
      <c r="H12" s="136"/>
      <c r="I12" s="140"/>
      <c r="J12" s="584">
        <v>39955</v>
      </c>
      <c r="K12" s="143">
        <f t="shared" si="0"/>
        <v>39955</v>
      </c>
      <c r="L12" s="250">
        <v>21592.081549999999</v>
      </c>
      <c r="M12" s="140"/>
      <c r="N12" s="140"/>
      <c r="O12" s="140"/>
      <c r="P12" s="1102"/>
      <c r="Q12" s="1108">
        <v>16518.196100000001</v>
      </c>
      <c r="R12" s="1108">
        <v>1844.72235</v>
      </c>
      <c r="S12" s="1105"/>
      <c r="T12" s="271">
        <f t="shared" si="2"/>
        <v>39955</v>
      </c>
      <c r="U12" s="137" t="s">
        <v>158</v>
      </c>
      <c r="V12" s="137" t="s">
        <v>158</v>
      </c>
      <c r="W12" s="137" t="s">
        <v>163</v>
      </c>
      <c r="X12" s="159">
        <v>42736</v>
      </c>
      <c r="Y12" s="159">
        <v>43100</v>
      </c>
      <c r="Z12" s="138" t="s">
        <v>94</v>
      </c>
      <c r="AA12" s="136"/>
      <c r="AB12" s="588"/>
      <c r="AC12" s="588"/>
      <c r="AD12" s="588"/>
      <c r="AE12" s="588">
        <v>27321.65</v>
      </c>
      <c r="AF12" s="588"/>
      <c r="AG12" s="588"/>
      <c r="AH12" s="589"/>
      <c r="AI12" s="589"/>
      <c r="AJ12" s="589"/>
      <c r="AK12" s="589">
        <v>12633.35</v>
      </c>
      <c r="AL12" s="589"/>
      <c r="AM12" s="590"/>
      <c r="AN12" s="1266">
        <f t="shared" si="1"/>
        <v>39955</v>
      </c>
      <c r="AO12" s="1333"/>
    </row>
    <row r="13" spans="1:41" ht="89.25" x14ac:dyDescent="0.25">
      <c r="A13" s="379" t="s">
        <v>201</v>
      </c>
      <c r="B13" s="37">
        <v>8</v>
      </c>
      <c r="C13" s="137" t="s">
        <v>148</v>
      </c>
      <c r="D13" s="379" t="s">
        <v>83</v>
      </c>
      <c r="E13" s="440" t="s">
        <v>189</v>
      </c>
      <c r="F13" s="137" t="s">
        <v>190</v>
      </c>
      <c r="G13" s="725">
        <v>1539363.9900000002</v>
      </c>
      <c r="H13" s="136"/>
      <c r="I13" s="140"/>
      <c r="J13" s="584">
        <v>1539363.9900000002</v>
      </c>
      <c r="K13" s="143">
        <f t="shared" si="0"/>
        <v>1539363.9900000002</v>
      </c>
      <c r="L13" s="250">
        <v>831887.69383590005</v>
      </c>
      <c r="M13" s="140"/>
      <c r="N13" s="140"/>
      <c r="O13" s="140"/>
      <c r="P13" s="1102"/>
      <c r="Q13" s="1104">
        <v>636403.86074580008</v>
      </c>
      <c r="R13" s="1104">
        <v>71072.43541830001</v>
      </c>
      <c r="S13" s="1105"/>
      <c r="T13" s="271">
        <f t="shared" si="2"/>
        <v>1539363.9900000002</v>
      </c>
      <c r="U13" s="137" t="s">
        <v>158</v>
      </c>
      <c r="V13" s="137" t="s">
        <v>167</v>
      </c>
      <c r="W13" s="137" t="s">
        <v>163</v>
      </c>
      <c r="X13" s="159">
        <v>42736</v>
      </c>
      <c r="Y13" s="159">
        <v>43100</v>
      </c>
      <c r="Z13" s="138" t="s">
        <v>94</v>
      </c>
      <c r="AA13" s="136"/>
      <c r="AB13" s="588">
        <v>0</v>
      </c>
      <c r="AC13" s="588">
        <v>0</v>
      </c>
      <c r="AD13" s="588">
        <v>0</v>
      </c>
      <c r="AE13" s="588">
        <v>696628.56</v>
      </c>
      <c r="AF13" s="588">
        <v>0</v>
      </c>
      <c r="AG13" s="588">
        <v>0</v>
      </c>
      <c r="AH13" s="589">
        <v>0</v>
      </c>
      <c r="AI13" s="589">
        <v>0</v>
      </c>
      <c r="AJ13" s="589">
        <v>0</v>
      </c>
      <c r="AK13" s="589">
        <v>842735.43</v>
      </c>
      <c r="AL13" s="589">
        <v>0</v>
      </c>
      <c r="AM13" s="590">
        <v>0</v>
      </c>
      <c r="AN13" s="1266">
        <f t="shared" si="1"/>
        <v>1539363.9900000002</v>
      </c>
      <c r="AO13" s="1333"/>
    </row>
    <row r="14" spans="1:41" ht="76.5" x14ac:dyDescent="0.25">
      <c r="A14" s="379" t="s">
        <v>201</v>
      </c>
      <c r="B14" s="37">
        <v>8</v>
      </c>
      <c r="C14" s="137" t="s">
        <v>191</v>
      </c>
      <c r="D14" s="379" t="s">
        <v>83</v>
      </c>
      <c r="E14" s="440" t="s">
        <v>192</v>
      </c>
      <c r="F14" s="137" t="s">
        <v>193</v>
      </c>
      <c r="G14" s="725">
        <v>22400</v>
      </c>
      <c r="H14" s="136"/>
      <c r="I14" s="140"/>
      <c r="J14" s="584">
        <v>22400</v>
      </c>
      <c r="K14" s="143">
        <f t="shared" si="0"/>
        <v>22400</v>
      </c>
      <c r="L14" s="250">
        <v>11410.5431776</v>
      </c>
      <c r="M14" s="140"/>
      <c r="N14" s="140"/>
      <c r="O14" s="140"/>
      <c r="P14" s="1102"/>
      <c r="Q14" s="1108">
        <v>10025.550169599999</v>
      </c>
      <c r="R14" s="1108">
        <v>963.90663039999993</v>
      </c>
      <c r="S14" s="1105"/>
      <c r="T14" s="271">
        <f t="shared" si="2"/>
        <v>22399.9999776</v>
      </c>
      <c r="U14" s="137" t="s">
        <v>158</v>
      </c>
      <c r="V14" s="137" t="s">
        <v>167</v>
      </c>
      <c r="W14" s="137" t="s">
        <v>194</v>
      </c>
      <c r="X14" s="159">
        <v>42736</v>
      </c>
      <c r="Y14" s="159">
        <v>43100</v>
      </c>
      <c r="Z14" s="138" t="s">
        <v>94</v>
      </c>
      <c r="AA14" s="136"/>
      <c r="AB14" s="588"/>
      <c r="AC14" s="588"/>
      <c r="AD14" s="588">
        <v>22400</v>
      </c>
      <c r="AE14" s="588"/>
      <c r="AF14" s="588"/>
      <c r="AG14" s="588"/>
      <c r="AH14" s="589"/>
      <c r="AI14" s="589"/>
      <c r="AJ14" s="589"/>
      <c r="AK14" s="589"/>
      <c r="AL14" s="589"/>
      <c r="AM14" s="590"/>
      <c r="AN14" s="1266">
        <f t="shared" si="1"/>
        <v>22400</v>
      </c>
      <c r="AO14" s="1333"/>
    </row>
    <row r="15" spans="1:41" ht="163.5" customHeight="1" x14ac:dyDescent="0.25">
      <c r="A15" s="379" t="s">
        <v>201</v>
      </c>
      <c r="B15" s="37">
        <v>9</v>
      </c>
      <c r="C15" s="137" t="s">
        <v>195</v>
      </c>
      <c r="D15" s="379" t="s">
        <v>83</v>
      </c>
      <c r="E15" s="440" t="s">
        <v>850</v>
      </c>
      <c r="F15" s="137" t="s">
        <v>196</v>
      </c>
      <c r="G15" s="725">
        <v>281056.67757333332</v>
      </c>
      <c r="H15" s="136"/>
      <c r="I15" s="140"/>
      <c r="J15" s="584">
        <v>281056.67757333332</v>
      </c>
      <c r="K15" s="143">
        <f t="shared" si="0"/>
        <v>281056.67757333332</v>
      </c>
      <c r="L15" s="250">
        <v>146136.34</v>
      </c>
      <c r="M15" s="140"/>
      <c r="N15" s="140"/>
      <c r="O15" s="140"/>
      <c r="P15" s="1102">
        <v>51853.945</v>
      </c>
      <c r="Q15" s="1108">
        <v>75780.479999999996</v>
      </c>
      <c r="R15" s="1108">
        <v>7285.92</v>
      </c>
      <c r="S15" s="1105"/>
      <c r="T15" s="271">
        <f t="shared" si="2"/>
        <v>281056.685</v>
      </c>
      <c r="U15" s="137" t="s">
        <v>158</v>
      </c>
      <c r="V15" s="137" t="s">
        <v>167</v>
      </c>
      <c r="W15" s="137" t="s">
        <v>197</v>
      </c>
      <c r="X15" s="159">
        <v>42736</v>
      </c>
      <c r="Y15" s="159">
        <v>43100</v>
      </c>
      <c r="Z15" s="138" t="s">
        <v>94</v>
      </c>
      <c r="AA15" s="136"/>
      <c r="AB15" s="588">
        <v>98284.54</v>
      </c>
      <c r="AC15" s="588">
        <v>48235.576000000001</v>
      </c>
      <c r="AD15" s="588">
        <v>13161.52</v>
      </c>
      <c r="AE15" s="588">
        <v>6931.4515200000042</v>
      </c>
      <c r="AF15" s="588">
        <v>29294.846560000002</v>
      </c>
      <c r="AG15" s="588">
        <v>20379.060053333335</v>
      </c>
      <c r="AH15" s="589">
        <v>6662.3584533333342</v>
      </c>
      <c r="AI15" s="589">
        <v>3515.8584533333333</v>
      </c>
      <c r="AJ15" s="589">
        <v>1697.472</v>
      </c>
      <c r="AK15" s="589">
        <v>1697.472</v>
      </c>
      <c r="AL15" s="589">
        <v>15596.406933333334</v>
      </c>
      <c r="AM15" s="590">
        <v>35600.115600000005</v>
      </c>
      <c r="AN15" s="1266">
        <f t="shared" si="1"/>
        <v>281056.67757333332</v>
      </c>
      <c r="AO15" s="1333"/>
    </row>
    <row r="16" spans="1:41" ht="157.5" customHeight="1" thickBot="1" x14ac:dyDescent="0.3">
      <c r="A16" s="379" t="s">
        <v>201</v>
      </c>
      <c r="B16" s="594">
        <v>10</v>
      </c>
      <c r="C16" s="137" t="s">
        <v>198</v>
      </c>
      <c r="D16" s="135" t="s">
        <v>83</v>
      </c>
      <c r="E16" s="296" t="s">
        <v>851</v>
      </c>
      <c r="F16" s="137" t="s">
        <v>199</v>
      </c>
      <c r="G16" s="726">
        <v>145195.68</v>
      </c>
      <c r="H16" s="136"/>
      <c r="I16" s="140"/>
      <c r="J16" s="595">
        <v>145195.68</v>
      </c>
      <c r="K16" s="143">
        <f t="shared" si="0"/>
        <v>145195.68</v>
      </c>
      <c r="L16" s="250">
        <v>86897.435766429684</v>
      </c>
      <c r="M16" s="140"/>
      <c r="N16" s="140"/>
      <c r="O16" s="140"/>
      <c r="P16" s="1102"/>
      <c r="Q16" s="1109">
        <v>53184.791733465281</v>
      </c>
      <c r="R16" s="1109">
        <v>5113.4523812747202</v>
      </c>
      <c r="S16" s="1110"/>
      <c r="T16" s="143">
        <f t="shared" si="2"/>
        <v>145195.67988116969</v>
      </c>
      <c r="U16" s="137" t="s">
        <v>158</v>
      </c>
      <c r="V16" s="137" t="s">
        <v>184</v>
      </c>
      <c r="W16" s="137" t="s">
        <v>200</v>
      </c>
      <c r="X16" s="159">
        <v>42736</v>
      </c>
      <c r="Y16" s="159">
        <v>43100</v>
      </c>
      <c r="Z16" s="138" t="s">
        <v>94</v>
      </c>
      <c r="AA16" s="136"/>
      <c r="AB16" s="160">
        <v>17584</v>
      </c>
      <c r="AC16" s="160">
        <v>9684.0800000000017</v>
      </c>
      <c r="AD16" s="160">
        <v>10950.800000000001</v>
      </c>
      <c r="AE16" s="160">
        <v>9684.0800000000017</v>
      </c>
      <c r="AF16" s="160">
        <v>10950.800000000001</v>
      </c>
      <c r="AG16" s="160">
        <v>14164.080000000002</v>
      </c>
      <c r="AH16" s="161">
        <v>17584</v>
      </c>
      <c r="AI16" s="161">
        <v>9684.0800000000017</v>
      </c>
      <c r="AJ16" s="161">
        <v>10950.800000000001</v>
      </c>
      <c r="AK16" s="161">
        <v>9684.0800000000017</v>
      </c>
      <c r="AL16" s="161">
        <v>12770.800000000001</v>
      </c>
      <c r="AM16" s="165">
        <v>11504.080000000002</v>
      </c>
      <c r="AN16" s="1267">
        <f t="shared" si="1"/>
        <v>145195.68</v>
      </c>
      <c r="AO16" s="1334"/>
    </row>
    <row r="17" spans="1:41" ht="13.5" customHeight="1" thickBot="1" x14ac:dyDescent="0.3">
      <c r="A17" s="162"/>
      <c r="B17" s="39"/>
      <c r="C17" s="163"/>
      <c r="D17" s="163"/>
      <c r="E17" s="163"/>
      <c r="F17" s="163"/>
      <c r="G17" s="163"/>
      <c r="H17" s="163"/>
      <c r="I17" s="163"/>
      <c r="J17" s="330">
        <f>SUM(J5:J16)</f>
        <v>36782873.642943531</v>
      </c>
      <c r="K17" s="1214">
        <f>SUM(K5:K16)</f>
        <v>36782873.642943531</v>
      </c>
      <c r="L17" s="1214">
        <f>SUM(L5:L16)</f>
        <v>5869000.0043299301</v>
      </c>
      <c r="M17" s="1215"/>
      <c r="N17" s="1215"/>
      <c r="O17" s="1215"/>
      <c r="P17" s="1216">
        <f>SUM(P5:P16)</f>
        <v>8196511.4200000009</v>
      </c>
      <c r="Q17" s="1216">
        <f>SUM(Q5:Q16)</f>
        <v>1061579.2787488655</v>
      </c>
      <c r="R17" s="1216">
        <f>SUM(R5:R16)</f>
        <v>112207.50577997473</v>
      </c>
      <c r="S17" s="1216" t="e">
        <f>SUM(S5:S16)</f>
        <v>#REF!</v>
      </c>
      <c r="T17" s="1214" t="e">
        <f>SUM(T5:T16)</f>
        <v>#REF!</v>
      </c>
      <c r="U17" s="297"/>
      <c r="V17" s="297"/>
      <c r="W17" s="297"/>
      <c r="X17" s="163"/>
      <c r="Y17" s="163"/>
      <c r="Z17" s="163"/>
      <c r="AA17" s="166"/>
      <c r="AB17" s="602"/>
      <c r="AC17" s="602"/>
      <c r="AD17" s="602"/>
      <c r="AE17" s="602"/>
      <c r="AF17" s="602"/>
      <c r="AG17" s="602"/>
      <c r="AH17" s="602"/>
      <c r="AI17" s="602"/>
      <c r="AJ17" s="602"/>
      <c r="AK17" s="602"/>
      <c r="AL17" s="602"/>
      <c r="AM17" s="603"/>
      <c r="AN17" s="1268">
        <f>SUM(AN5:AN16)</f>
        <v>36782873.641537778</v>
      </c>
      <c r="AO17" s="1263"/>
    </row>
    <row r="18" spans="1:41" ht="131.25" customHeight="1" x14ac:dyDescent="0.25">
      <c r="A18" s="596" t="s">
        <v>278</v>
      </c>
      <c r="B18" s="447">
        <v>1</v>
      </c>
      <c r="C18" s="449" t="s">
        <v>273</v>
      </c>
      <c r="D18" s="451" t="s">
        <v>279</v>
      </c>
      <c r="E18" s="451" t="s">
        <v>280</v>
      </c>
      <c r="F18" s="451" t="s">
        <v>282</v>
      </c>
      <c r="G18" s="126">
        <f>J18</f>
        <v>9338501.1182399988</v>
      </c>
      <c r="H18" s="149"/>
      <c r="I18" s="598"/>
      <c r="J18" s="124">
        <f>K18</f>
        <v>9338501.1182399988</v>
      </c>
      <c r="K18" s="150">
        <v>9338501.1182399988</v>
      </c>
      <c r="L18" s="151"/>
      <c r="M18" s="149"/>
      <c r="N18" s="149"/>
      <c r="O18" s="149"/>
      <c r="P18" s="149"/>
      <c r="Q18" s="149"/>
      <c r="R18" s="149"/>
      <c r="S18" s="124">
        <f>K18</f>
        <v>9338501.1182399988</v>
      </c>
      <c r="T18" s="455">
        <f>SUM(L18:S18)</f>
        <v>9338501.1182399988</v>
      </c>
      <c r="U18" s="121" t="s">
        <v>273</v>
      </c>
      <c r="V18" s="121" t="s">
        <v>273</v>
      </c>
      <c r="W18" s="599" t="s">
        <v>284</v>
      </c>
      <c r="X18" s="600">
        <v>42826</v>
      </c>
      <c r="Y18" s="600" t="s">
        <v>285</v>
      </c>
      <c r="Z18" s="597" t="s">
        <v>94</v>
      </c>
      <c r="AA18" s="601" t="s">
        <v>1343</v>
      </c>
      <c r="AB18" s="591"/>
      <c r="AC18" s="591"/>
      <c r="AD18" s="591"/>
      <c r="AE18" s="591">
        <v>589489.88699999999</v>
      </c>
      <c r="AF18" s="591">
        <v>881059.9034999999</v>
      </c>
      <c r="AG18" s="591">
        <v>1115996.3419500003</v>
      </c>
      <c r="AH18" s="592">
        <v>1093182.6933300002</v>
      </c>
      <c r="AI18" s="592">
        <v>1083336.5919600001</v>
      </c>
      <c r="AJ18" s="592">
        <v>1083533.2094999999</v>
      </c>
      <c r="AK18" s="592">
        <v>1134829.2479999999</v>
      </c>
      <c r="AL18" s="592">
        <v>1198725.885</v>
      </c>
      <c r="AM18" s="593">
        <v>1158347.358</v>
      </c>
      <c r="AN18" s="1266">
        <f>SUM(AB18:AM18)</f>
        <v>9338501.1182399988</v>
      </c>
      <c r="AO18" s="1335" t="s">
        <v>1557</v>
      </c>
    </row>
    <row r="19" spans="1:41" ht="106.5" customHeight="1" x14ac:dyDescent="0.25">
      <c r="A19" s="203" t="s">
        <v>278</v>
      </c>
      <c r="B19" s="4">
        <v>2</v>
      </c>
      <c r="C19" s="196" t="s">
        <v>273</v>
      </c>
      <c r="D19" s="195" t="s">
        <v>279</v>
      </c>
      <c r="E19" s="195" t="s">
        <v>280</v>
      </c>
      <c r="F19" s="195" t="s">
        <v>283</v>
      </c>
      <c r="G19" s="139">
        <f>I19</f>
        <v>460834.33025960397</v>
      </c>
      <c r="H19" s="48"/>
      <c r="I19" s="141">
        <f>K19</f>
        <v>460834.33025960397</v>
      </c>
      <c r="J19" s="198"/>
      <c r="K19" s="143">
        <v>460834.33025960397</v>
      </c>
      <c r="L19" s="144"/>
      <c r="M19" s="48"/>
      <c r="N19" s="48"/>
      <c r="O19" s="48"/>
      <c r="P19" s="48"/>
      <c r="Q19" s="48"/>
      <c r="R19" s="48"/>
      <c r="S19" s="141">
        <f>K19</f>
        <v>460834.33025960397</v>
      </c>
      <c r="T19" s="271">
        <f t="shared" si="2"/>
        <v>460834.33025960397</v>
      </c>
      <c r="U19" s="137" t="s">
        <v>273</v>
      </c>
      <c r="V19" s="137" t="s">
        <v>273</v>
      </c>
      <c r="W19" s="298" t="s">
        <v>284</v>
      </c>
      <c r="X19" s="199">
        <v>42826</v>
      </c>
      <c r="Y19" s="199" t="s">
        <v>285</v>
      </c>
      <c r="Z19" s="197" t="s">
        <v>94</v>
      </c>
      <c r="AA19" s="200" t="s">
        <v>1343</v>
      </c>
      <c r="AB19" s="204"/>
      <c r="AC19" s="204"/>
      <c r="AD19" s="204"/>
      <c r="AE19" s="204">
        <v>85876.70721663865</v>
      </c>
      <c r="AF19" s="204">
        <v>37759.710033349729</v>
      </c>
      <c r="AG19" s="204">
        <v>47828.414507244706</v>
      </c>
      <c r="AH19" s="204">
        <v>46850.686712265175</v>
      </c>
      <c r="AI19" s="204">
        <v>46428.710940568773</v>
      </c>
      <c r="AJ19" s="204">
        <v>46437.13740654273</v>
      </c>
      <c r="AK19" s="204">
        <v>48635.539049751264</v>
      </c>
      <c r="AL19" s="204">
        <v>51373.966341291496</v>
      </c>
      <c r="AM19" s="205">
        <v>49643.458046637526</v>
      </c>
      <c r="AN19" s="1266">
        <f t="shared" ref="AN19:AN54" si="3">SUM(AB19:AM19)</f>
        <v>460834.33025429002</v>
      </c>
      <c r="AO19" s="1336"/>
    </row>
    <row r="20" spans="1:41" ht="104.25" customHeight="1" thickBot="1" x14ac:dyDescent="0.3">
      <c r="A20" s="206" t="s">
        <v>278</v>
      </c>
      <c r="B20" s="207">
        <v>3</v>
      </c>
      <c r="C20" s="208" t="s">
        <v>273</v>
      </c>
      <c r="D20" s="209" t="s">
        <v>279</v>
      </c>
      <c r="E20" s="209" t="s">
        <v>280</v>
      </c>
      <c r="F20" s="209" t="s">
        <v>281</v>
      </c>
      <c r="G20" s="246">
        <f>J20</f>
        <v>3000</v>
      </c>
      <c r="H20" s="210"/>
      <c r="I20" s="212"/>
      <c r="J20" s="213">
        <v>3000</v>
      </c>
      <c r="K20" s="143">
        <v>3000</v>
      </c>
      <c r="L20" s="214">
        <v>3000</v>
      </c>
      <c r="M20" s="210"/>
      <c r="N20" s="210"/>
      <c r="O20" s="210"/>
      <c r="P20" s="210"/>
      <c r="Q20" s="210"/>
      <c r="R20" s="210"/>
      <c r="S20" s="213"/>
      <c r="T20" s="271">
        <f t="shared" si="2"/>
        <v>3000</v>
      </c>
      <c r="U20" s="215" t="s">
        <v>273</v>
      </c>
      <c r="V20" s="215" t="s">
        <v>273</v>
      </c>
      <c r="W20" s="299" t="s">
        <v>284</v>
      </c>
      <c r="X20" s="217">
        <v>42826</v>
      </c>
      <c r="Y20" s="217" t="s">
        <v>286</v>
      </c>
      <c r="Z20" s="211" t="s">
        <v>97</v>
      </c>
      <c r="AA20" s="216" t="s">
        <v>1343</v>
      </c>
      <c r="AB20" s="218"/>
      <c r="AC20" s="218"/>
      <c r="AD20" s="218">
        <v>3000</v>
      </c>
      <c r="AE20" s="218"/>
      <c r="AF20" s="218"/>
      <c r="AG20" s="218"/>
      <c r="AH20" s="219"/>
      <c r="AI20" s="219"/>
      <c r="AJ20" s="219"/>
      <c r="AK20" s="219"/>
      <c r="AL20" s="219"/>
      <c r="AM20" s="220"/>
      <c r="AN20" s="1269">
        <f t="shared" si="3"/>
        <v>3000</v>
      </c>
      <c r="AO20" s="1337"/>
    </row>
    <row r="21" spans="1:41" ht="13.5" customHeight="1" thickBot="1" x14ac:dyDescent="0.3">
      <c r="A21" s="162"/>
      <c r="B21" s="39"/>
      <c r="C21" s="163"/>
      <c r="D21" s="163"/>
      <c r="E21" s="163"/>
      <c r="F21" s="163"/>
      <c r="G21" s="163"/>
      <c r="H21" s="163"/>
      <c r="I21" s="163"/>
      <c r="J21" s="163"/>
      <c r="K21" s="330">
        <f>SUM(K18:K20)</f>
        <v>9802335.4484996032</v>
      </c>
      <c r="L21" s="175">
        <f>SUM(L18:L20)</f>
        <v>3000</v>
      </c>
      <c r="M21" s="163"/>
      <c r="N21" s="163"/>
      <c r="O21" s="163"/>
      <c r="P21" s="163"/>
      <c r="Q21" s="163"/>
      <c r="R21" s="163"/>
      <c r="S21" s="163"/>
      <c r="T21" s="330">
        <f>SUM(T18:T20)</f>
        <v>9802335.4484996032</v>
      </c>
      <c r="U21" s="297"/>
      <c r="V21" s="297"/>
      <c r="W21" s="297"/>
      <c r="X21" s="163"/>
      <c r="Y21" s="163"/>
      <c r="Z21" s="163"/>
      <c r="AA21" s="163"/>
      <c r="AB21" s="163"/>
      <c r="AC21" s="163"/>
      <c r="AD21" s="163"/>
      <c r="AE21" s="163"/>
      <c r="AF21" s="163"/>
      <c r="AG21" s="163"/>
      <c r="AH21" s="163"/>
      <c r="AI21" s="163"/>
      <c r="AJ21" s="163"/>
      <c r="AK21" s="163"/>
      <c r="AL21" s="163"/>
      <c r="AM21" s="166"/>
      <c r="AN21" s="1270">
        <f>SUM(AN18:AN20)</f>
        <v>9802335.4484942891</v>
      </c>
      <c r="AO21" s="1263"/>
    </row>
    <row r="22" spans="1:41" ht="50.25" customHeight="1" x14ac:dyDescent="0.25">
      <c r="A22" s="135" t="s">
        <v>288</v>
      </c>
      <c r="B22" s="242">
        <v>1</v>
      </c>
      <c r="C22" s="245" t="s">
        <v>291</v>
      </c>
      <c r="D22" s="379" t="s">
        <v>100</v>
      </c>
      <c r="E22" s="243" t="s">
        <v>297</v>
      </c>
      <c r="F22" s="243" t="s">
        <v>298</v>
      </c>
      <c r="G22" s="248">
        <v>3360</v>
      </c>
      <c r="H22" s="248"/>
      <c r="I22" s="249"/>
      <c r="J22" s="251">
        <f>G22</f>
        <v>3360</v>
      </c>
      <c r="K22" s="143">
        <f>J22</f>
        <v>3360</v>
      </c>
      <c r="L22" s="144">
        <v>3360</v>
      </c>
      <c r="M22" s="48"/>
      <c r="N22" s="48"/>
      <c r="O22" s="48"/>
      <c r="P22" s="48"/>
      <c r="Q22" s="48"/>
      <c r="R22" s="48"/>
      <c r="S22" s="48"/>
      <c r="T22" s="271">
        <f t="shared" si="2"/>
        <v>3360</v>
      </c>
      <c r="U22" s="253" t="s">
        <v>303</v>
      </c>
      <c r="V22" s="253" t="s">
        <v>304</v>
      </c>
      <c r="W22" s="253" t="s">
        <v>301</v>
      </c>
      <c r="X22" s="255">
        <v>43161</v>
      </c>
      <c r="Y22" s="255" t="s">
        <v>302</v>
      </c>
      <c r="Z22" s="254" t="s">
        <v>97</v>
      </c>
      <c r="AA22" s="48"/>
      <c r="AB22" s="257"/>
      <c r="AC22" s="258"/>
      <c r="AD22" s="259">
        <v>1000</v>
      </c>
      <c r="AE22" s="259">
        <v>1000</v>
      </c>
      <c r="AF22" s="259">
        <v>1000</v>
      </c>
      <c r="AG22" s="259">
        <v>360</v>
      </c>
      <c r="AH22" s="194"/>
      <c r="AI22" s="194"/>
      <c r="AJ22" s="194"/>
      <c r="AK22" s="194"/>
      <c r="AL22" s="194"/>
      <c r="AM22" s="256"/>
      <c r="AN22" s="1267">
        <f t="shared" si="3"/>
        <v>3360</v>
      </c>
      <c r="AO22" s="1292" t="s">
        <v>1558</v>
      </c>
    </row>
    <row r="23" spans="1:41" ht="50.25" customHeight="1" thickBot="1" x14ac:dyDescent="0.3">
      <c r="A23" s="135" t="s">
        <v>288</v>
      </c>
      <c r="B23" s="242">
        <v>2</v>
      </c>
      <c r="C23" s="245" t="s">
        <v>293</v>
      </c>
      <c r="D23" s="380" t="s">
        <v>100</v>
      </c>
      <c r="E23" s="244" t="s">
        <v>299</v>
      </c>
      <c r="F23" s="243" t="s">
        <v>300</v>
      </c>
      <c r="G23" s="252">
        <v>8570</v>
      </c>
      <c r="H23" s="247"/>
      <c r="I23" s="247"/>
      <c r="J23" s="252">
        <f>G23</f>
        <v>8570</v>
      </c>
      <c r="K23" s="143">
        <f>J23</f>
        <v>8570</v>
      </c>
      <c r="L23" s="250">
        <v>8570</v>
      </c>
      <c r="M23" s="48"/>
      <c r="N23" s="48"/>
      <c r="O23" s="48"/>
      <c r="P23" s="48"/>
      <c r="Q23" s="48"/>
      <c r="R23" s="48"/>
      <c r="S23" s="48"/>
      <c r="T23" s="271">
        <f t="shared" si="2"/>
        <v>8570</v>
      </c>
      <c r="U23" s="253" t="s">
        <v>303</v>
      </c>
      <c r="V23" s="253" t="s">
        <v>304</v>
      </c>
      <c r="W23" s="253" t="s">
        <v>301</v>
      </c>
      <c r="X23" s="255">
        <v>43102</v>
      </c>
      <c r="Y23" s="255">
        <v>43251</v>
      </c>
      <c r="Z23" s="254" t="s">
        <v>97</v>
      </c>
      <c r="AA23" s="48"/>
      <c r="AB23" s="260">
        <v>1714</v>
      </c>
      <c r="AC23" s="260">
        <v>1714</v>
      </c>
      <c r="AD23" s="260">
        <v>1714</v>
      </c>
      <c r="AE23" s="260">
        <v>1714</v>
      </c>
      <c r="AF23" s="260">
        <v>1714</v>
      </c>
      <c r="AG23" s="260"/>
      <c r="AH23" s="194"/>
      <c r="AI23" s="194"/>
      <c r="AJ23" s="194"/>
      <c r="AK23" s="194"/>
      <c r="AL23" s="194"/>
      <c r="AM23" s="256"/>
      <c r="AN23" s="1271">
        <f t="shared" si="3"/>
        <v>8570</v>
      </c>
      <c r="AO23" s="1292" t="s">
        <v>1558</v>
      </c>
    </row>
    <row r="24" spans="1:41" ht="13.5" customHeight="1" thickBot="1" x14ac:dyDescent="0.3">
      <c r="A24" s="162"/>
      <c r="B24" s="39"/>
      <c r="C24" s="163"/>
      <c r="D24" s="1211"/>
      <c r="E24" s="163"/>
      <c r="F24" s="163"/>
      <c r="G24" s="163"/>
      <c r="H24" s="163"/>
      <c r="I24" s="163"/>
      <c r="J24" s="163"/>
      <c r="K24" s="330">
        <f>SUM(K22:K23)</f>
        <v>11930</v>
      </c>
      <c r="L24" s="175">
        <f>SUM(L22:L23)</f>
        <v>11930</v>
      </c>
      <c r="M24" s="163"/>
      <c r="N24" s="163"/>
      <c r="O24" s="163"/>
      <c r="P24" s="163"/>
      <c r="Q24" s="163"/>
      <c r="R24" s="163"/>
      <c r="S24" s="163"/>
      <c r="T24" s="330">
        <f>SUM(T22:T23)</f>
        <v>11930</v>
      </c>
      <c r="U24" s="297"/>
      <c r="V24" s="297"/>
      <c r="W24" s="297"/>
      <c r="X24" s="163"/>
      <c r="Y24" s="163"/>
      <c r="Z24" s="163"/>
      <c r="AA24" s="163"/>
      <c r="AB24" s="163"/>
      <c r="AC24" s="163"/>
      <c r="AD24" s="163"/>
      <c r="AE24" s="163"/>
      <c r="AF24" s="163"/>
      <c r="AG24" s="163"/>
      <c r="AH24" s="163"/>
      <c r="AI24" s="163"/>
      <c r="AJ24" s="163"/>
      <c r="AK24" s="163"/>
      <c r="AL24" s="163"/>
      <c r="AM24" s="166"/>
      <c r="AN24" s="1270">
        <f>SUM(AN22:AN23)</f>
        <v>11930</v>
      </c>
      <c r="AO24" s="1263"/>
    </row>
    <row r="25" spans="1:41" s="269" customFormat="1" ht="78.75" customHeight="1" thickBot="1" x14ac:dyDescent="0.3">
      <c r="A25" s="270" t="s">
        <v>311</v>
      </c>
      <c r="B25" s="266">
        <v>1</v>
      </c>
      <c r="C25" s="270" t="s">
        <v>317</v>
      </c>
      <c r="D25" s="1213" t="s">
        <v>100</v>
      </c>
      <c r="E25" s="270" t="s">
        <v>313</v>
      </c>
      <c r="F25" s="270" t="s">
        <v>314</v>
      </c>
      <c r="G25" s="267"/>
      <c r="H25" s="267"/>
      <c r="I25" s="138"/>
      <c r="J25" s="261">
        <f>L25</f>
        <v>7002.51</v>
      </c>
      <c r="K25" s="143">
        <f>L25</f>
        <v>7002.51</v>
      </c>
      <c r="L25" s="250">
        <v>7002.51</v>
      </c>
      <c r="M25" s="138"/>
      <c r="N25" s="138"/>
      <c r="O25" s="138"/>
      <c r="P25" s="138"/>
      <c r="Q25" s="138"/>
      <c r="R25" s="138"/>
      <c r="S25" s="138"/>
      <c r="T25" s="271">
        <f t="shared" si="2"/>
        <v>7002.51</v>
      </c>
      <c r="U25" s="288" t="s">
        <v>315</v>
      </c>
      <c r="V25" s="288" t="s">
        <v>309</v>
      </c>
      <c r="W25" s="288" t="s">
        <v>316</v>
      </c>
      <c r="X25" s="273">
        <v>43221</v>
      </c>
      <c r="Y25" s="273">
        <v>43343</v>
      </c>
      <c r="Z25" s="274" t="s">
        <v>94</v>
      </c>
      <c r="AA25" s="138"/>
      <c r="AB25" s="268"/>
      <c r="AC25" s="268"/>
      <c r="AD25" s="268"/>
      <c r="AE25" s="268"/>
      <c r="AF25" s="144">
        <f>T25</f>
        <v>7002.51</v>
      </c>
      <c r="AG25" s="268"/>
      <c r="AH25" s="268"/>
      <c r="AI25" s="268"/>
      <c r="AJ25" s="268"/>
      <c r="AK25" s="268"/>
      <c r="AL25" s="268"/>
      <c r="AM25" s="268"/>
      <c r="AN25" s="1271">
        <f t="shared" si="3"/>
        <v>7002.51</v>
      </c>
      <c r="AO25" s="1292" t="s">
        <v>1558</v>
      </c>
    </row>
    <row r="26" spans="1:41" ht="13.5" customHeight="1" thickBot="1" x14ac:dyDescent="0.3">
      <c r="A26" s="162"/>
      <c r="B26" s="39"/>
      <c r="C26" s="163"/>
      <c r="D26" s="1212"/>
      <c r="E26" s="163"/>
      <c r="F26" s="163"/>
      <c r="G26" s="163"/>
      <c r="H26" s="163"/>
      <c r="I26" s="163"/>
      <c r="J26" s="163"/>
      <c r="K26" s="330">
        <f>SUM(K25)</f>
        <v>7002.51</v>
      </c>
      <c r="L26" s="175">
        <f>SUM(L25)</f>
        <v>7002.51</v>
      </c>
      <c r="M26" s="163"/>
      <c r="N26" s="163"/>
      <c r="O26" s="163"/>
      <c r="P26" s="163"/>
      <c r="Q26" s="163"/>
      <c r="R26" s="163"/>
      <c r="S26" s="163"/>
      <c r="T26" s="330">
        <f>SUM(T25)</f>
        <v>7002.51</v>
      </c>
      <c r="U26" s="163"/>
      <c r="V26" s="163"/>
      <c r="W26" s="163"/>
      <c r="X26" s="163"/>
      <c r="Y26" s="163"/>
      <c r="Z26" s="163"/>
      <c r="AA26" s="163"/>
      <c r="AB26" s="163"/>
      <c r="AC26" s="163"/>
      <c r="AD26" s="163"/>
      <c r="AE26" s="163"/>
      <c r="AF26" s="163"/>
      <c r="AG26" s="163"/>
      <c r="AH26" s="163"/>
      <c r="AI26" s="163"/>
      <c r="AJ26" s="163"/>
      <c r="AK26" s="163"/>
      <c r="AL26" s="163"/>
      <c r="AM26" s="166"/>
      <c r="AN26" s="1270">
        <f>SUM(AN25)</f>
        <v>7002.51</v>
      </c>
      <c r="AO26" s="1263"/>
    </row>
    <row r="27" spans="1:41" ht="87" customHeight="1" x14ac:dyDescent="0.25">
      <c r="A27" s="203" t="s">
        <v>318</v>
      </c>
      <c r="B27" s="720">
        <v>1</v>
      </c>
      <c r="C27" s="723" t="s">
        <v>1039</v>
      </c>
      <c r="D27" s="722" t="s">
        <v>83</v>
      </c>
      <c r="E27" s="723" t="s">
        <v>1282</v>
      </c>
      <c r="F27" s="724" t="s">
        <v>1017</v>
      </c>
      <c r="G27" s="248">
        <v>2904.08</v>
      </c>
      <c r="H27" s="719"/>
      <c r="I27" s="48"/>
      <c r="J27" s="251">
        <v>2904.08</v>
      </c>
      <c r="K27" s="143">
        <v>2904.08</v>
      </c>
      <c r="L27" s="250">
        <v>2904.08</v>
      </c>
      <c r="M27" s="48"/>
      <c r="N27" s="48"/>
      <c r="O27" s="48"/>
      <c r="P27" s="48"/>
      <c r="Q27" s="48"/>
      <c r="R27" s="48"/>
      <c r="S27" s="48"/>
      <c r="T27" s="271">
        <f t="shared" si="2"/>
        <v>2904.08</v>
      </c>
      <c r="U27" s="288" t="s">
        <v>749</v>
      </c>
      <c r="V27" s="288" t="s">
        <v>1061</v>
      </c>
      <c r="W27" s="288" t="s">
        <v>1062</v>
      </c>
      <c r="X27" s="273">
        <v>43126</v>
      </c>
      <c r="Y27" s="273">
        <v>43449</v>
      </c>
      <c r="Z27" s="274" t="s">
        <v>94</v>
      </c>
      <c r="AA27" s="48"/>
      <c r="AB27" s="257"/>
      <c r="AC27" s="258"/>
      <c r="AD27" s="259"/>
      <c r="AE27" s="259">
        <v>1304.08</v>
      </c>
      <c r="AF27" s="259"/>
      <c r="AG27" s="259"/>
      <c r="AH27" s="194"/>
      <c r="AI27" s="259">
        <v>800</v>
      </c>
      <c r="AJ27" s="259"/>
      <c r="AK27" s="259"/>
      <c r="AL27" s="259">
        <v>800</v>
      </c>
      <c r="AM27" s="259"/>
      <c r="AN27" s="1266">
        <f t="shared" si="3"/>
        <v>2904.08</v>
      </c>
      <c r="AO27" s="1292" t="s">
        <v>1558</v>
      </c>
    </row>
    <row r="28" spans="1:41" ht="50.25" customHeight="1" x14ac:dyDescent="0.25">
      <c r="A28" s="203" t="s">
        <v>318</v>
      </c>
      <c r="B28" s="720">
        <v>2</v>
      </c>
      <c r="C28" s="723" t="s">
        <v>1269</v>
      </c>
      <c r="D28" s="722" t="s">
        <v>83</v>
      </c>
      <c r="E28" s="723" t="s">
        <v>1018</v>
      </c>
      <c r="F28" s="723" t="s">
        <v>1019</v>
      </c>
      <c r="G28" s="248">
        <v>30000</v>
      </c>
      <c r="H28" s="721"/>
      <c r="I28" s="718"/>
      <c r="J28" s="251">
        <v>30000</v>
      </c>
      <c r="K28" s="143">
        <v>30000</v>
      </c>
      <c r="L28" s="250">
        <v>30000</v>
      </c>
      <c r="M28" s="718"/>
      <c r="N28" s="718"/>
      <c r="O28" s="718"/>
      <c r="P28" s="718"/>
      <c r="Q28" s="718"/>
      <c r="R28" s="718"/>
      <c r="S28" s="718"/>
      <c r="T28" s="271">
        <f t="shared" si="2"/>
        <v>30000</v>
      </c>
      <c r="U28" s="288" t="s">
        <v>749</v>
      </c>
      <c r="V28" s="288" t="s">
        <v>1061</v>
      </c>
      <c r="W28" s="288" t="s">
        <v>1062</v>
      </c>
      <c r="X28" s="273">
        <v>43102</v>
      </c>
      <c r="Y28" s="273">
        <v>43434</v>
      </c>
      <c r="Z28" s="274" t="s">
        <v>94</v>
      </c>
      <c r="AA28" s="722" t="s">
        <v>1063</v>
      </c>
      <c r="AB28" s="257"/>
      <c r="AC28" s="258"/>
      <c r="AD28" s="259"/>
      <c r="AE28" s="259"/>
      <c r="AF28" s="259"/>
      <c r="AG28" s="259"/>
      <c r="AH28" s="259">
        <v>30000</v>
      </c>
      <c r="AI28" s="259"/>
      <c r="AJ28" s="259"/>
      <c r="AK28" s="259"/>
      <c r="AL28" s="259"/>
      <c r="AM28" s="259"/>
      <c r="AN28" s="1266">
        <f t="shared" si="3"/>
        <v>30000</v>
      </c>
      <c r="AO28" s="1291" t="s">
        <v>1559</v>
      </c>
    </row>
    <row r="29" spans="1:41" ht="50.25" customHeight="1" x14ac:dyDescent="0.25">
      <c r="A29" s="203" t="s">
        <v>318</v>
      </c>
      <c r="B29" s="720">
        <v>3</v>
      </c>
      <c r="C29" s="723" t="s">
        <v>1270</v>
      </c>
      <c r="D29" s="722" t="s">
        <v>83</v>
      </c>
      <c r="E29" s="723" t="s">
        <v>1020</v>
      </c>
      <c r="F29" s="723" t="s">
        <v>1019</v>
      </c>
      <c r="G29" s="248">
        <v>30000</v>
      </c>
      <c r="H29" s="721"/>
      <c r="I29" s="718"/>
      <c r="J29" s="251">
        <v>30000</v>
      </c>
      <c r="K29" s="143">
        <v>30000</v>
      </c>
      <c r="L29" s="250">
        <v>30000</v>
      </c>
      <c r="M29" s="718"/>
      <c r="N29" s="718"/>
      <c r="O29" s="718"/>
      <c r="P29" s="718"/>
      <c r="Q29" s="718"/>
      <c r="R29" s="718"/>
      <c r="S29" s="718"/>
      <c r="T29" s="271">
        <f t="shared" si="2"/>
        <v>30000</v>
      </c>
      <c r="U29" s="288" t="s">
        <v>749</v>
      </c>
      <c r="V29" s="288" t="s">
        <v>1061</v>
      </c>
      <c r="W29" s="288" t="s">
        <v>1062</v>
      </c>
      <c r="X29" s="273">
        <v>43102</v>
      </c>
      <c r="Y29" s="273">
        <v>43434</v>
      </c>
      <c r="Z29" s="274" t="s">
        <v>94</v>
      </c>
      <c r="AA29" s="722" t="s">
        <v>1063</v>
      </c>
      <c r="AB29" s="257"/>
      <c r="AC29" s="258"/>
      <c r="AD29" s="259"/>
      <c r="AE29" s="259"/>
      <c r="AF29" s="259"/>
      <c r="AG29" s="259"/>
      <c r="AH29" s="259">
        <v>30000</v>
      </c>
      <c r="AI29" s="259"/>
      <c r="AJ29" s="259"/>
      <c r="AK29" s="259"/>
      <c r="AL29" s="259"/>
      <c r="AM29" s="259"/>
      <c r="AN29" s="1266">
        <f t="shared" si="3"/>
        <v>30000</v>
      </c>
      <c r="AO29" s="1291" t="s">
        <v>1559</v>
      </c>
    </row>
    <row r="30" spans="1:41" ht="50.25" customHeight="1" x14ac:dyDescent="0.25">
      <c r="A30" s="203" t="s">
        <v>318</v>
      </c>
      <c r="B30" s="720">
        <v>4</v>
      </c>
      <c r="C30" s="723" t="s">
        <v>1271</v>
      </c>
      <c r="D30" s="722" t="s">
        <v>83</v>
      </c>
      <c r="E30" s="723" t="s">
        <v>1021</v>
      </c>
      <c r="F30" s="723" t="s">
        <v>1019</v>
      </c>
      <c r="G30" s="248">
        <v>30000</v>
      </c>
      <c r="H30" s="721"/>
      <c r="I30" s="718"/>
      <c r="J30" s="251">
        <v>30000</v>
      </c>
      <c r="K30" s="143">
        <v>30000</v>
      </c>
      <c r="L30" s="250">
        <v>30000</v>
      </c>
      <c r="M30" s="718"/>
      <c r="N30" s="718"/>
      <c r="O30" s="718"/>
      <c r="P30" s="718"/>
      <c r="Q30" s="718"/>
      <c r="R30" s="718"/>
      <c r="S30" s="718"/>
      <c r="T30" s="271">
        <f t="shared" si="2"/>
        <v>30000</v>
      </c>
      <c r="U30" s="288" t="s">
        <v>749</v>
      </c>
      <c r="V30" s="288" t="s">
        <v>1061</v>
      </c>
      <c r="W30" s="288" t="s">
        <v>1062</v>
      </c>
      <c r="X30" s="273">
        <v>43102</v>
      </c>
      <c r="Y30" s="273">
        <v>43434</v>
      </c>
      <c r="Z30" s="274" t="s">
        <v>94</v>
      </c>
      <c r="AA30" s="722" t="s">
        <v>1063</v>
      </c>
      <c r="AB30" s="257"/>
      <c r="AC30" s="258"/>
      <c r="AD30" s="259"/>
      <c r="AE30" s="259"/>
      <c r="AF30" s="259"/>
      <c r="AG30" s="259"/>
      <c r="AH30" s="259"/>
      <c r="AI30" s="259">
        <v>30000</v>
      </c>
      <c r="AJ30" s="259"/>
      <c r="AK30" s="259"/>
      <c r="AL30" s="259"/>
      <c r="AM30" s="259"/>
      <c r="AN30" s="1266">
        <f t="shared" si="3"/>
        <v>30000</v>
      </c>
      <c r="AO30" s="1291" t="s">
        <v>1559</v>
      </c>
    </row>
    <row r="31" spans="1:41" ht="50.25" customHeight="1" x14ac:dyDescent="0.25">
      <c r="A31" s="203" t="s">
        <v>318</v>
      </c>
      <c r="B31" s="720">
        <v>5</v>
      </c>
      <c r="C31" s="723" t="s">
        <v>1256</v>
      </c>
      <c r="D31" s="722" t="s">
        <v>83</v>
      </c>
      <c r="E31" s="723" t="s">
        <v>1022</v>
      </c>
      <c r="F31" s="723" t="s">
        <v>1019</v>
      </c>
      <c r="G31" s="248">
        <v>30000</v>
      </c>
      <c r="H31" s="721"/>
      <c r="I31" s="718"/>
      <c r="J31" s="251">
        <v>30000</v>
      </c>
      <c r="K31" s="143">
        <v>30000</v>
      </c>
      <c r="L31" s="250">
        <v>30000</v>
      </c>
      <c r="M31" s="718"/>
      <c r="N31" s="718"/>
      <c r="O31" s="718"/>
      <c r="P31" s="718"/>
      <c r="Q31" s="718"/>
      <c r="R31" s="718"/>
      <c r="S31" s="718"/>
      <c r="T31" s="271">
        <f t="shared" si="2"/>
        <v>30000</v>
      </c>
      <c r="U31" s="288" t="s">
        <v>749</v>
      </c>
      <c r="V31" s="288" t="s">
        <v>1061</v>
      </c>
      <c r="W31" s="288" t="s">
        <v>1062</v>
      </c>
      <c r="X31" s="273">
        <v>43102</v>
      </c>
      <c r="Y31" s="273">
        <v>43434</v>
      </c>
      <c r="Z31" s="274" t="s">
        <v>94</v>
      </c>
      <c r="AA31" s="722" t="s">
        <v>1063</v>
      </c>
      <c r="AB31" s="257"/>
      <c r="AC31" s="258"/>
      <c r="AD31" s="259"/>
      <c r="AE31" s="259"/>
      <c r="AF31" s="259"/>
      <c r="AG31" s="259"/>
      <c r="AH31" s="259">
        <v>30000</v>
      </c>
      <c r="AI31" s="259"/>
      <c r="AJ31" s="259"/>
      <c r="AK31" s="259"/>
      <c r="AL31" s="259"/>
      <c r="AM31" s="259"/>
      <c r="AN31" s="1266">
        <f t="shared" si="3"/>
        <v>30000</v>
      </c>
      <c r="AO31" s="1291" t="s">
        <v>1559</v>
      </c>
    </row>
    <row r="32" spans="1:41" ht="50.25" customHeight="1" x14ac:dyDescent="0.25">
      <c r="A32" s="203" t="s">
        <v>318</v>
      </c>
      <c r="B32" s="720">
        <v>6</v>
      </c>
      <c r="C32" s="723" t="s">
        <v>1257</v>
      </c>
      <c r="D32" s="722" t="s">
        <v>83</v>
      </c>
      <c r="E32" s="723" t="s">
        <v>1023</v>
      </c>
      <c r="F32" s="723" t="s">
        <v>1019</v>
      </c>
      <c r="G32" s="248">
        <v>70000</v>
      </c>
      <c r="H32" s="721"/>
      <c r="I32" s="718"/>
      <c r="J32" s="251">
        <v>70000</v>
      </c>
      <c r="K32" s="143">
        <v>70000</v>
      </c>
      <c r="L32" s="250">
        <v>70000</v>
      </c>
      <c r="M32" s="718"/>
      <c r="N32" s="718"/>
      <c r="O32" s="718"/>
      <c r="P32" s="718"/>
      <c r="Q32" s="718"/>
      <c r="R32" s="718"/>
      <c r="S32" s="718"/>
      <c r="T32" s="271">
        <f t="shared" si="2"/>
        <v>70000</v>
      </c>
      <c r="U32" s="288" t="s">
        <v>749</v>
      </c>
      <c r="V32" s="288" t="s">
        <v>1061</v>
      </c>
      <c r="W32" s="288" t="s">
        <v>1062</v>
      </c>
      <c r="X32" s="273">
        <v>43102</v>
      </c>
      <c r="Y32" s="273">
        <v>43434</v>
      </c>
      <c r="Z32" s="274" t="s">
        <v>94</v>
      </c>
      <c r="AA32" s="722" t="s">
        <v>1063</v>
      </c>
      <c r="AB32" s="257"/>
      <c r="AC32" s="258"/>
      <c r="AD32" s="259"/>
      <c r="AE32" s="259"/>
      <c r="AF32" s="259"/>
      <c r="AG32" s="259"/>
      <c r="AH32" s="259"/>
      <c r="AI32" s="259">
        <v>70000</v>
      </c>
      <c r="AJ32" s="259"/>
      <c r="AK32" s="259"/>
      <c r="AL32" s="259"/>
      <c r="AM32" s="259"/>
      <c r="AN32" s="1266">
        <f t="shared" si="3"/>
        <v>70000</v>
      </c>
      <c r="AO32" s="1291" t="s">
        <v>1559</v>
      </c>
    </row>
    <row r="33" spans="1:41" ht="50.25" customHeight="1" x14ac:dyDescent="0.25">
      <c r="A33" s="203" t="s">
        <v>318</v>
      </c>
      <c r="B33" s="720">
        <v>7</v>
      </c>
      <c r="C33" s="723" t="s">
        <v>1272</v>
      </c>
      <c r="D33" s="722" t="s">
        <v>83</v>
      </c>
      <c r="E33" s="723" t="s">
        <v>1024</v>
      </c>
      <c r="F33" s="723" t="s">
        <v>1019</v>
      </c>
      <c r="G33" s="248">
        <v>30000</v>
      </c>
      <c r="H33" s="721"/>
      <c r="I33" s="718"/>
      <c r="J33" s="251">
        <v>30000</v>
      </c>
      <c r="K33" s="143">
        <v>30000</v>
      </c>
      <c r="L33" s="250">
        <v>30000</v>
      </c>
      <c r="M33" s="718"/>
      <c r="N33" s="718"/>
      <c r="O33" s="718"/>
      <c r="P33" s="718"/>
      <c r="Q33" s="718"/>
      <c r="R33" s="718"/>
      <c r="S33" s="718"/>
      <c r="T33" s="271">
        <f t="shared" si="2"/>
        <v>30000</v>
      </c>
      <c r="U33" s="288" t="s">
        <v>749</v>
      </c>
      <c r="V33" s="288" t="s">
        <v>1061</v>
      </c>
      <c r="W33" s="288" t="s">
        <v>1062</v>
      </c>
      <c r="X33" s="273">
        <v>43102</v>
      </c>
      <c r="Y33" s="273">
        <v>43434</v>
      </c>
      <c r="Z33" s="274" t="s">
        <v>94</v>
      </c>
      <c r="AA33" s="722" t="s">
        <v>1063</v>
      </c>
      <c r="AB33" s="257"/>
      <c r="AC33" s="258"/>
      <c r="AD33" s="259"/>
      <c r="AE33" s="259"/>
      <c r="AF33" s="259"/>
      <c r="AG33" s="259"/>
      <c r="AH33" s="259">
        <v>30000</v>
      </c>
      <c r="AI33" s="259"/>
      <c r="AJ33" s="259"/>
      <c r="AK33" s="259"/>
      <c r="AL33" s="259"/>
      <c r="AM33" s="259"/>
      <c r="AN33" s="1266">
        <f t="shared" si="3"/>
        <v>30000</v>
      </c>
      <c r="AO33" s="1291" t="s">
        <v>1559</v>
      </c>
    </row>
    <row r="34" spans="1:41" ht="50.25" customHeight="1" x14ac:dyDescent="0.25">
      <c r="A34" s="203" t="s">
        <v>318</v>
      </c>
      <c r="B34" s="720">
        <v>8</v>
      </c>
      <c r="C34" s="723" t="s">
        <v>1258</v>
      </c>
      <c r="D34" s="722" t="s">
        <v>83</v>
      </c>
      <c r="E34" s="723" t="s">
        <v>1025</v>
      </c>
      <c r="F34" s="723" t="s">
        <v>1019</v>
      </c>
      <c r="G34" s="248">
        <v>50000</v>
      </c>
      <c r="H34" s="721"/>
      <c r="I34" s="718"/>
      <c r="J34" s="251">
        <v>50000</v>
      </c>
      <c r="K34" s="143">
        <v>50000</v>
      </c>
      <c r="L34" s="250">
        <v>50000</v>
      </c>
      <c r="M34" s="718"/>
      <c r="N34" s="718"/>
      <c r="O34" s="718"/>
      <c r="P34" s="718"/>
      <c r="Q34" s="718"/>
      <c r="R34" s="718"/>
      <c r="S34" s="718"/>
      <c r="T34" s="271">
        <f t="shared" si="2"/>
        <v>50000</v>
      </c>
      <c r="U34" s="288" t="s">
        <v>749</v>
      </c>
      <c r="V34" s="288" t="s">
        <v>1061</v>
      </c>
      <c r="W34" s="288" t="s">
        <v>1062</v>
      </c>
      <c r="X34" s="273">
        <v>43102</v>
      </c>
      <c r="Y34" s="273">
        <v>43434</v>
      </c>
      <c r="Z34" s="274" t="s">
        <v>94</v>
      </c>
      <c r="AA34" s="722" t="s">
        <v>1063</v>
      </c>
      <c r="AB34" s="257"/>
      <c r="AC34" s="258"/>
      <c r="AD34" s="259"/>
      <c r="AE34" s="259"/>
      <c r="AF34" s="259"/>
      <c r="AG34" s="259"/>
      <c r="AH34" s="259">
        <v>50000</v>
      </c>
      <c r="AI34" s="259"/>
      <c r="AJ34" s="259"/>
      <c r="AK34" s="259"/>
      <c r="AL34" s="259"/>
      <c r="AM34" s="259"/>
      <c r="AN34" s="1266">
        <f t="shared" si="3"/>
        <v>50000</v>
      </c>
      <c r="AO34" s="1291" t="s">
        <v>1559</v>
      </c>
    </row>
    <row r="35" spans="1:41" ht="50.25" customHeight="1" x14ac:dyDescent="0.25">
      <c r="A35" s="203" t="s">
        <v>318</v>
      </c>
      <c r="B35" s="720">
        <v>9</v>
      </c>
      <c r="C35" s="723" t="s">
        <v>1273</v>
      </c>
      <c r="D35" s="722" t="s">
        <v>83</v>
      </c>
      <c r="E35" s="723" t="s">
        <v>1026</v>
      </c>
      <c r="F35" s="723" t="s">
        <v>1019</v>
      </c>
      <c r="G35" s="248">
        <v>30000</v>
      </c>
      <c r="H35" s="721"/>
      <c r="I35" s="718"/>
      <c r="J35" s="251">
        <v>30000</v>
      </c>
      <c r="K35" s="143">
        <v>30000</v>
      </c>
      <c r="L35" s="250">
        <v>30000</v>
      </c>
      <c r="M35" s="718"/>
      <c r="N35" s="718"/>
      <c r="O35" s="718"/>
      <c r="P35" s="718"/>
      <c r="Q35" s="718"/>
      <c r="R35" s="718"/>
      <c r="S35" s="718"/>
      <c r="T35" s="271">
        <f t="shared" si="2"/>
        <v>30000</v>
      </c>
      <c r="U35" s="288" t="s">
        <v>749</v>
      </c>
      <c r="V35" s="288" t="s">
        <v>1061</v>
      </c>
      <c r="W35" s="288" t="s">
        <v>1062</v>
      </c>
      <c r="X35" s="273">
        <v>43102</v>
      </c>
      <c r="Y35" s="273">
        <v>43434</v>
      </c>
      <c r="Z35" s="274" t="s">
        <v>94</v>
      </c>
      <c r="AA35" s="722" t="s">
        <v>1063</v>
      </c>
      <c r="AB35" s="257"/>
      <c r="AC35" s="258"/>
      <c r="AD35" s="259"/>
      <c r="AE35" s="259"/>
      <c r="AF35" s="259"/>
      <c r="AG35" s="259"/>
      <c r="AH35" s="259"/>
      <c r="AI35" s="259">
        <v>30000</v>
      </c>
      <c r="AJ35" s="259"/>
      <c r="AK35" s="259"/>
      <c r="AL35" s="259"/>
      <c r="AM35" s="259"/>
      <c r="AN35" s="1266">
        <f t="shared" si="3"/>
        <v>30000</v>
      </c>
      <c r="AO35" s="1291" t="s">
        <v>1559</v>
      </c>
    </row>
    <row r="36" spans="1:41" ht="50.25" customHeight="1" x14ac:dyDescent="0.25">
      <c r="A36" s="203" t="s">
        <v>318</v>
      </c>
      <c r="B36" s="720">
        <v>10</v>
      </c>
      <c r="C36" s="723" t="s">
        <v>1259</v>
      </c>
      <c r="D36" s="722" t="s">
        <v>83</v>
      </c>
      <c r="E36" s="723" t="s">
        <v>1027</v>
      </c>
      <c r="F36" s="723" t="s">
        <v>1019</v>
      </c>
      <c r="G36" s="248">
        <v>30000</v>
      </c>
      <c r="H36" s="721"/>
      <c r="I36" s="718"/>
      <c r="J36" s="251">
        <v>30000</v>
      </c>
      <c r="K36" s="143">
        <v>30000</v>
      </c>
      <c r="L36" s="250">
        <v>30000</v>
      </c>
      <c r="M36" s="718"/>
      <c r="N36" s="718"/>
      <c r="O36" s="718"/>
      <c r="P36" s="718"/>
      <c r="Q36" s="718"/>
      <c r="R36" s="718"/>
      <c r="S36" s="718"/>
      <c r="T36" s="271">
        <f t="shared" si="2"/>
        <v>30000</v>
      </c>
      <c r="U36" s="288" t="s">
        <v>749</v>
      </c>
      <c r="V36" s="288" t="s">
        <v>1061</v>
      </c>
      <c r="W36" s="288" t="s">
        <v>1062</v>
      </c>
      <c r="X36" s="273">
        <v>43102</v>
      </c>
      <c r="Y36" s="273">
        <v>43434</v>
      </c>
      <c r="Z36" s="274" t="s">
        <v>94</v>
      </c>
      <c r="AA36" s="722" t="s">
        <v>1063</v>
      </c>
      <c r="AB36" s="257"/>
      <c r="AC36" s="258"/>
      <c r="AD36" s="259"/>
      <c r="AE36" s="259"/>
      <c r="AF36" s="259"/>
      <c r="AG36" s="259"/>
      <c r="AH36" s="259">
        <v>30000</v>
      </c>
      <c r="AI36" s="259"/>
      <c r="AJ36" s="259"/>
      <c r="AK36" s="259"/>
      <c r="AL36" s="259"/>
      <c r="AM36" s="259"/>
      <c r="AN36" s="1266">
        <f t="shared" si="3"/>
        <v>30000</v>
      </c>
      <c r="AO36" s="1291" t="s">
        <v>1559</v>
      </c>
    </row>
    <row r="37" spans="1:41" ht="50.25" customHeight="1" x14ac:dyDescent="0.25">
      <c r="A37" s="203" t="s">
        <v>318</v>
      </c>
      <c r="B37" s="720">
        <v>11</v>
      </c>
      <c r="C37" s="723" t="s">
        <v>1274</v>
      </c>
      <c r="D37" s="722" t="s">
        <v>83</v>
      </c>
      <c r="E37" s="723" t="s">
        <v>1344</v>
      </c>
      <c r="F37" s="723" t="s">
        <v>1019</v>
      </c>
      <c r="G37" s="248">
        <v>30000</v>
      </c>
      <c r="H37" s="721"/>
      <c r="I37" s="718"/>
      <c r="J37" s="251">
        <v>30000</v>
      </c>
      <c r="K37" s="143">
        <v>30000</v>
      </c>
      <c r="L37" s="250">
        <v>30000</v>
      </c>
      <c r="M37" s="718"/>
      <c r="N37" s="718"/>
      <c r="O37" s="718"/>
      <c r="P37" s="718"/>
      <c r="Q37" s="718"/>
      <c r="R37" s="718"/>
      <c r="S37" s="718"/>
      <c r="T37" s="271">
        <f t="shared" si="2"/>
        <v>30000</v>
      </c>
      <c r="U37" s="288" t="s">
        <v>749</v>
      </c>
      <c r="V37" s="288" t="s">
        <v>1061</v>
      </c>
      <c r="W37" s="288" t="s">
        <v>1062</v>
      </c>
      <c r="X37" s="273">
        <v>43102</v>
      </c>
      <c r="Y37" s="273">
        <v>43434</v>
      </c>
      <c r="Z37" s="274" t="s">
        <v>94</v>
      </c>
      <c r="AA37" s="722" t="s">
        <v>1063</v>
      </c>
      <c r="AB37" s="257"/>
      <c r="AC37" s="258"/>
      <c r="AD37" s="259"/>
      <c r="AE37" s="259"/>
      <c r="AF37" s="259"/>
      <c r="AG37" s="259"/>
      <c r="AH37" s="259"/>
      <c r="AI37" s="259">
        <v>30000</v>
      </c>
      <c r="AJ37" s="259"/>
      <c r="AK37" s="259"/>
      <c r="AL37" s="259"/>
      <c r="AM37" s="259"/>
      <c r="AN37" s="1266">
        <f t="shared" si="3"/>
        <v>30000</v>
      </c>
      <c r="AO37" s="1291" t="s">
        <v>1559</v>
      </c>
    </row>
    <row r="38" spans="1:41" ht="50.25" customHeight="1" x14ac:dyDescent="0.25">
      <c r="A38" s="203" t="s">
        <v>318</v>
      </c>
      <c r="B38" s="720">
        <v>12</v>
      </c>
      <c r="C38" s="723" t="s">
        <v>1260</v>
      </c>
      <c r="D38" s="722" t="s">
        <v>83</v>
      </c>
      <c r="E38" s="723" t="s">
        <v>995</v>
      </c>
      <c r="F38" s="723" t="s">
        <v>1019</v>
      </c>
      <c r="G38" s="248">
        <v>30000</v>
      </c>
      <c r="H38" s="721"/>
      <c r="I38" s="718"/>
      <c r="J38" s="251">
        <v>30000</v>
      </c>
      <c r="K38" s="143">
        <v>30000</v>
      </c>
      <c r="L38" s="250">
        <v>30000</v>
      </c>
      <c r="M38" s="718"/>
      <c r="N38" s="718"/>
      <c r="O38" s="718"/>
      <c r="P38" s="718"/>
      <c r="Q38" s="718"/>
      <c r="R38" s="718"/>
      <c r="S38" s="718"/>
      <c r="T38" s="271">
        <f t="shared" si="2"/>
        <v>30000</v>
      </c>
      <c r="U38" s="288" t="s">
        <v>749</v>
      </c>
      <c r="V38" s="288" t="s">
        <v>1061</v>
      </c>
      <c r="W38" s="288" t="s">
        <v>1062</v>
      </c>
      <c r="X38" s="273">
        <v>43102</v>
      </c>
      <c r="Y38" s="273">
        <v>43434</v>
      </c>
      <c r="Z38" s="274" t="s">
        <v>94</v>
      </c>
      <c r="AA38" s="722" t="s">
        <v>1063</v>
      </c>
      <c r="AB38" s="257"/>
      <c r="AC38" s="258"/>
      <c r="AD38" s="259"/>
      <c r="AE38" s="259"/>
      <c r="AF38" s="259"/>
      <c r="AG38" s="259"/>
      <c r="AH38" s="259"/>
      <c r="AI38" s="259"/>
      <c r="AJ38" s="259">
        <v>30000</v>
      </c>
      <c r="AK38" s="259"/>
      <c r="AL38" s="259"/>
      <c r="AM38" s="259"/>
      <c r="AN38" s="1266">
        <f t="shared" si="3"/>
        <v>30000</v>
      </c>
      <c r="AO38" s="1291" t="s">
        <v>1559</v>
      </c>
    </row>
    <row r="39" spans="1:41" ht="50.25" customHeight="1" x14ac:dyDescent="0.25">
      <c r="A39" s="203" t="s">
        <v>318</v>
      </c>
      <c r="B39" s="720">
        <v>13</v>
      </c>
      <c r="C39" s="723" t="s">
        <v>1261</v>
      </c>
      <c r="D39" s="722" t="s">
        <v>83</v>
      </c>
      <c r="E39" s="723" t="s">
        <v>1028</v>
      </c>
      <c r="F39" s="723" t="s">
        <v>1019</v>
      </c>
      <c r="G39" s="248">
        <v>30000</v>
      </c>
      <c r="H39" s="721"/>
      <c r="I39" s="718"/>
      <c r="J39" s="251">
        <v>30000</v>
      </c>
      <c r="K39" s="143">
        <v>30000</v>
      </c>
      <c r="L39" s="250">
        <v>30000</v>
      </c>
      <c r="M39" s="718"/>
      <c r="N39" s="718"/>
      <c r="O39" s="718"/>
      <c r="P39" s="718"/>
      <c r="Q39" s="718"/>
      <c r="R39" s="718"/>
      <c r="S39" s="718"/>
      <c r="T39" s="271">
        <f t="shared" si="2"/>
        <v>30000</v>
      </c>
      <c r="U39" s="288" t="s">
        <v>749</v>
      </c>
      <c r="V39" s="288" t="s">
        <v>1061</v>
      </c>
      <c r="W39" s="288" t="s">
        <v>1062</v>
      </c>
      <c r="X39" s="273">
        <v>43102</v>
      </c>
      <c r="Y39" s="273">
        <v>43434</v>
      </c>
      <c r="Z39" s="274" t="s">
        <v>94</v>
      </c>
      <c r="AA39" s="722" t="s">
        <v>1063</v>
      </c>
      <c r="AB39" s="257"/>
      <c r="AC39" s="258"/>
      <c r="AD39" s="259"/>
      <c r="AE39" s="259"/>
      <c r="AF39" s="259"/>
      <c r="AG39" s="259"/>
      <c r="AH39" s="259"/>
      <c r="AI39" s="259">
        <v>30000</v>
      </c>
      <c r="AJ39" s="259"/>
      <c r="AK39" s="259"/>
      <c r="AL39" s="259"/>
      <c r="AM39" s="259"/>
      <c r="AN39" s="1266">
        <f t="shared" si="3"/>
        <v>30000</v>
      </c>
      <c r="AO39" s="1291" t="s">
        <v>1559</v>
      </c>
    </row>
    <row r="40" spans="1:41" ht="50.25" customHeight="1" x14ac:dyDescent="0.25">
      <c r="A40" s="203" t="s">
        <v>318</v>
      </c>
      <c r="B40" s="720">
        <v>14</v>
      </c>
      <c r="C40" s="723" t="s">
        <v>1275</v>
      </c>
      <c r="D40" s="722" t="s">
        <v>83</v>
      </c>
      <c r="E40" s="723" t="s">
        <v>1029</v>
      </c>
      <c r="F40" s="723" t="s">
        <v>1019</v>
      </c>
      <c r="G40" s="248">
        <v>30000</v>
      </c>
      <c r="H40" s="721"/>
      <c r="I40" s="718"/>
      <c r="J40" s="251">
        <v>30000</v>
      </c>
      <c r="K40" s="143">
        <v>30000</v>
      </c>
      <c r="L40" s="250">
        <v>30000</v>
      </c>
      <c r="M40" s="718"/>
      <c r="N40" s="718"/>
      <c r="O40" s="718"/>
      <c r="P40" s="718"/>
      <c r="Q40" s="718"/>
      <c r="R40" s="718"/>
      <c r="S40" s="718"/>
      <c r="T40" s="271">
        <f t="shared" si="2"/>
        <v>30000</v>
      </c>
      <c r="U40" s="288" t="s">
        <v>749</v>
      </c>
      <c r="V40" s="288" t="s">
        <v>1061</v>
      </c>
      <c r="W40" s="288" t="s">
        <v>1062</v>
      </c>
      <c r="X40" s="273">
        <v>43102</v>
      </c>
      <c r="Y40" s="273">
        <v>43434</v>
      </c>
      <c r="Z40" s="274" t="s">
        <v>94</v>
      </c>
      <c r="AA40" s="722" t="s">
        <v>1063</v>
      </c>
      <c r="AB40" s="257"/>
      <c r="AC40" s="258"/>
      <c r="AD40" s="259"/>
      <c r="AE40" s="259"/>
      <c r="AF40" s="259"/>
      <c r="AG40" s="259"/>
      <c r="AH40" s="259"/>
      <c r="AI40" s="259">
        <v>30000</v>
      </c>
      <c r="AJ40" s="259"/>
      <c r="AK40" s="259"/>
      <c r="AL40" s="259"/>
      <c r="AM40" s="259"/>
      <c r="AN40" s="1266">
        <f t="shared" si="3"/>
        <v>30000</v>
      </c>
      <c r="AO40" s="1291" t="s">
        <v>1559</v>
      </c>
    </row>
    <row r="41" spans="1:41" ht="50.25" customHeight="1" x14ac:dyDescent="0.25">
      <c r="A41" s="203" t="s">
        <v>318</v>
      </c>
      <c r="B41" s="720">
        <v>15</v>
      </c>
      <c r="C41" s="723" t="s">
        <v>1262</v>
      </c>
      <c r="D41" s="722" t="s">
        <v>83</v>
      </c>
      <c r="E41" s="723" t="s">
        <v>1030</v>
      </c>
      <c r="F41" s="723" t="s">
        <v>1019</v>
      </c>
      <c r="G41" s="248">
        <v>30000</v>
      </c>
      <c r="H41" s="721"/>
      <c r="I41" s="718"/>
      <c r="J41" s="251">
        <v>30000</v>
      </c>
      <c r="K41" s="143">
        <v>30000</v>
      </c>
      <c r="L41" s="250">
        <v>30000</v>
      </c>
      <c r="M41" s="718"/>
      <c r="N41" s="718"/>
      <c r="O41" s="718"/>
      <c r="P41" s="718"/>
      <c r="Q41" s="718"/>
      <c r="R41" s="718"/>
      <c r="S41" s="718"/>
      <c r="T41" s="271">
        <f t="shared" si="2"/>
        <v>30000</v>
      </c>
      <c r="U41" s="288" t="s">
        <v>749</v>
      </c>
      <c r="V41" s="288" t="s">
        <v>1061</v>
      </c>
      <c r="W41" s="288" t="s">
        <v>1062</v>
      </c>
      <c r="X41" s="273">
        <v>43102</v>
      </c>
      <c r="Y41" s="273">
        <v>43434</v>
      </c>
      <c r="Z41" s="274" t="s">
        <v>94</v>
      </c>
      <c r="AA41" s="722" t="s">
        <v>1063</v>
      </c>
      <c r="AB41" s="257"/>
      <c r="AC41" s="258"/>
      <c r="AD41" s="259"/>
      <c r="AE41" s="259"/>
      <c r="AF41" s="259"/>
      <c r="AG41" s="259"/>
      <c r="AH41" s="259"/>
      <c r="AI41" s="259">
        <v>30000</v>
      </c>
      <c r="AJ41" s="259"/>
      <c r="AK41" s="259"/>
      <c r="AL41" s="259"/>
      <c r="AM41" s="259"/>
      <c r="AN41" s="1266">
        <f t="shared" si="3"/>
        <v>30000</v>
      </c>
      <c r="AO41" s="1291" t="s">
        <v>1559</v>
      </c>
    </row>
    <row r="42" spans="1:41" ht="50.25" customHeight="1" x14ac:dyDescent="0.25">
      <c r="A42" s="203" t="s">
        <v>318</v>
      </c>
      <c r="B42" s="720">
        <v>16</v>
      </c>
      <c r="C42" s="723" t="s">
        <v>1276</v>
      </c>
      <c r="D42" s="722" t="s">
        <v>83</v>
      </c>
      <c r="E42" s="723" t="s">
        <v>1031</v>
      </c>
      <c r="F42" s="723" t="s">
        <v>1019</v>
      </c>
      <c r="G42" s="248">
        <v>30000</v>
      </c>
      <c r="H42" s="721"/>
      <c r="I42" s="718"/>
      <c r="J42" s="251">
        <v>30000</v>
      </c>
      <c r="K42" s="143">
        <v>30000</v>
      </c>
      <c r="L42" s="250">
        <v>30000</v>
      </c>
      <c r="M42" s="718"/>
      <c r="N42" s="718"/>
      <c r="O42" s="718"/>
      <c r="P42" s="718"/>
      <c r="Q42" s="718"/>
      <c r="R42" s="718"/>
      <c r="S42" s="718"/>
      <c r="T42" s="271">
        <f t="shared" si="2"/>
        <v>30000</v>
      </c>
      <c r="U42" s="288" t="s">
        <v>749</v>
      </c>
      <c r="V42" s="288" t="s">
        <v>1061</v>
      </c>
      <c r="W42" s="288" t="s">
        <v>1062</v>
      </c>
      <c r="X42" s="273">
        <v>43102</v>
      </c>
      <c r="Y42" s="273">
        <v>43434</v>
      </c>
      <c r="Z42" s="274" t="s">
        <v>94</v>
      </c>
      <c r="AA42" s="722" t="s">
        <v>1063</v>
      </c>
      <c r="AB42" s="257"/>
      <c r="AC42" s="258"/>
      <c r="AD42" s="259"/>
      <c r="AE42" s="259"/>
      <c r="AF42" s="259"/>
      <c r="AG42" s="259"/>
      <c r="AH42" s="259"/>
      <c r="AI42" s="259"/>
      <c r="AJ42" s="259">
        <v>30000</v>
      </c>
      <c r="AK42" s="259"/>
      <c r="AL42" s="259"/>
      <c r="AM42" s="259"/>
      <c r="AN42" s="1266">
        <f t="shared" si="3"/>
        <v>30000</v>
      </c>
      <c r="AO42" s="1291" t="s">
        <v>1559</v>
      </c>
    </row>
    <row r="43" spans="1:41" ht="50.25" customHeight="1" x14ac:dyDescent="0.25">
      <c r="A43" s="203" t="s">
        <v>318</v>
      </c>
      <c r="B43" s="720">
        <v>17</v>
      </c>
      <c r="C43" s="723" t="s">
        <v>1277</v>
      </c>
      <c r="D43" s="722" t="s">
        <v>83</v>
      </c>
      <c r="E43" s="723" t="s">
        <v>995</v>
      </c>
      <c r="F43" s="723" t="s">
        <v>1019</v>
      </c>
      <c r="G43" s="248">
        <v>30000</v>
      </c>
      <c r="H43" s="721"/>
      <c r="I43" s="718"/>
      <c r="J43" s="251">
        <v>30000</v>
      </c>
      <c r="K43" s="143">
        <v>30000</v>
      </c>
      <c r="L43" s="250">
        <v>30000</v>
      </c>
      <c r="M43" s="718"/>
      <c r="N43" s="718"/>
      <c r="O43" s="718"/>
      <c r="P43" s="718"/>
      <c r="Q43" s="718"/>
      <c r="R43" s="718"/>
      <c r="S43" s="718"/>
      <c r="T43" s="271">
        <f t="shared" si="2"/>
        <v>30000</v>
      </c>
      <c r="U43" s="288" t="s">
        <v>749</v>
      </c>
      <c r="V43" s="288" t="s">
        <v>1061</v>
      </c>
      <c r="W43" s="288" t="s">
        <v>1062</v>
      </c>
      <c r="X43" s="273">
        <v>43102</v>
      </c>
      <c r="Y43" s="273">
        <v>43434</v>
      </c>
      <c r="Z43" s="274" t="s">
        <v>94</v>
      </c>
      <c r="AA43" s="722" t="s">
        <v>1063</v>
      </c>
      <c r="AB43" s="257"/>
      <c r="AC43" s="258"/>
      <c r="AD43" s="259"/>
      <c r="AE43" s="259"/>
      <c r="AF43" s="259"/>
      <c r="AG43" s="259"/>
      <c r="AH43" s="259"/>
      <c r="AI43" s="259"/>
      <c r="AJ43" s="259">
        <v>30000</v>
      </c>
      <c r="AK43" s="259"/>
      <c r="AL43" s="259"/>
      <c r="AM43" s="259"/>
      <c r="AN43" s="1266">
        <f t="shared" si="3"/>
        <v>30000</v>
      </c>
      <c r="AO43" s="1291" t="s">
        <v>1559</v>
      </c>
    </row>
    <row r="44" spans="1:41" ht="50.25" customHeight="1" x14ac:dyDescent="0.25">
      <c r="A44" s="203" t="s">
        <v>318</v>
      </c>
      <c r="B44" s="720">
        <v>18</v>
      </c>
      <c r="C44" s="723" t="s">
        <v>1278</v>
      </c>
      <c r="D44" s="722" t="s">
        <v>83</v>
      </c>
      <c r="E44" s="723" t="s">
        <v>1032</v>
      </c>
      <c r="F44" s="723" t="s">
        <v>1019</v>
      </c>
      <c r="G44" s="248">
        <v>30000</v>
      </c>
      <c r="H44" s="721"/>
      <c r="I44" s="718"/>
      <c r="J44" s="251">
        <v>30000</v>
      </c>
      <c r="K44" s="143">
        <v>30000</v>
      </c>
      <c r="L44" s="250">
        <v>30000</v>
      </c>
      <c r="M44" s="718"/>
      <c r="N44" s="718"/>
      <c r="O44" s="718"/>
      <c r="P44" s="718"/>
      <c r="Q44" s="718"/>
      <c r="R44" s="718"/>
      <c r="S44" s="718"/>
      <c r="T44" s="271">
        <f t="shared" si="2"/>
        <v>30000</v>
      </c>
      <c r="U44" s="288" t="s">
        <v>749</v>
      </c>
      <c r="V44" s="288" t="s">
        <v>1061</v>
      </c>
      <c r="W44" s="288" t="s">
        <v>1062</v>
      </c>
      <c r="X44" s="273">
        <v>43102</v>
      </c>
      <c r="Y44" s="273">
        <v>43434</v>
      </c>
      <c r="Z44" s="274" t="s">
        <v>94</v>
      </c>
      <c r="AA44" s="722" t="s">
        <v>1063</v>
      </c>
      <c r="AB44" s="257"/>
      <c r="AC44" s="258"/>
      <c r="AD44" s="259"/>
      <c r="AE44" s="259"/>
      <c r="AF44" s="259"/>
      <c r="AG44" s="259"/>
      <c r="AH44" s="259"/>
      <c r="AI44" s="259"/>
      <c r="AJ44" s="259">
        <v>30000</v>
      </c>
      <c r="AK44" s="259"/>
      <c r="AL44" s="259"/>
      <c r="AM44" s="259"/>
      <c r="AN44" s="1266">
        <f t="shared" si="3"/>
        <v>30000</v>
      </c>
      <c r="AO44" s="1291" t="s">
        <v>1559</v>
      </c>
    </row>
    <row r="45" spans="1:41" ht="50.25" customHeight="1" x14ac:dyDescent="0.25">
      <c r="A45" s="203" t="s">
        <v>318</v>
      </c>
      <c r="B45" s="720">
        <v>19</v>
      </c>
      <c r="C45" s="723" t="s">
        <v>1279</v>
      </c>
      <c r="D45" s="722" t="s">
        <v>83</v>
      </c>
      <c r="E45" s="723" t="s">
        <v>1033</v>
      </c>
      <c r="F45" s="723" t="s">
        <v>1019</v>
      </c>
      <c r="G45" s="248">
        <v>80000</v>
      </c>
      <c r="H45" s="721"/>
      <c r="I45" s="718"/>
      <c r="J45" s="251">
        <v>80000</v>
      </c>
      <c r="K45" s="143">
        <v>80000</v>
      </c>
      <c r="L45" s="250">
        <v>80000</v>
      </c>
      <c r="M45" s="718"/>
      <c r="N45" s="718"/>
      <c r="O45" s="718"/>
      <c r="P45" s="718"/>
      <c r="Q45" s="718"/>
      <c r="R45" s="718"/>
      <c r="S45" s="718"/>
      <c r="T45" s="271">
        <f t="shared" si="2"/>
        <v>80000</v>
      </c>
      <c r="U45" s="288" t="s">
        <v>749</v>
      </c>
      <c r="V45" s="288" t="s">
        <v>1061</v>
      </c>
      <c r="W45" s="288" t="s">
        <v>1062</v>
      </c>
      <c r="X45" s="273">
        <v>43102</v>
      </c>
      <c r="Y45" s="273">
        <v>43434</v>
      </c>
      <c r="Z45" s="274" t="s">
        <v>94</v>
      </c>
      <c r="AA45" s="722" t="s">
        <v>1063</v>
      </c>
      <c r="AB45" s="257"/>
      <c r="AC45" s="258"/>
      <c r="AD45" s="259"/>
      <c r="AE45" s="259"/>
      <c r="AF45" s="259"/>
      <c r="AG45" s="259"/>
      <c r="AH45" s="259"/>
      <c r="AI45" s="259"/>
      <c r="AJ45" s="259">
        <v>80000</v>
      </c>
      <c r="AK45" s="259"/>
      <c r="AL45" s="259"/>
      <c r="AM45" s="259"/>
      <c r="AN45" s="1266">
        <f t="shared" si="3"/>
        <v>80000</v>
      </c>
      <c r="AO45" s="1291" t="s">
        <v>1559</v>
      </c>
    </row>
    <row r="46" spans="1:41" ht="50.25" customHeight="1" x14ac:dyDescent="0.25">
      <c r="A46" s="203" t="s">
        <v>318</v>
      </c>
      <c r="B46" s="720">
        <v>20</v>
      </c>
      <c r="C46" s="723" t="s">
        <v>1280</v>
      </c>
      <c r="D46" s="722" t="s">
        <v>83</v>
      </c>
      <c r="E46" s="723" t="s">
        <v>1034</v>
      </c>
      <c r="F46" s="723" t="s">
        <v>1019</v>
      </c>
      <c r="G46" s="248">
        <v>30000</v>
      </c>
      <c r="H46" s="721"/>
      <c r="I46" s="718"/>
      <c r="J46" s="251">
        <v>30000</v>
      </c>
      <c r="K46" s="143">
        <v>30000</v>
      </c>
      <c r="L46" s="250">
        <v>30000</v>
      </c>
      <c r="M46" s="718"/>
      <c r="N46" s="718"/>
      <c r="O46" s="718"/>
      <c r="P46" s="718"/>
      <c r="Q46" s="718"/>
      <c r="R46" s="718"/>
      <c r="S46" s="718"/>
      <c r="T46" s="271">
        <f t="shared" si="2"/>
        <v>30000</v>
      </c>
      <c r="U46" s="288" t="s">
        <v>749</v>
      </c>
      <c r="V46" s="288" t="s">
        <v>1061</v>
      </c>
      <c r="W46" s="288" t="s">
        <v>1062</v>
      </c>
      <c r="X46" s="273">
        <v>43102</v>
      </c>
      <c r="Y46" s="273">
        <v>43434</v>
      </c>
      <c r="Z46" s="274" t="s">
        <v>94</v>
      </c>
      <c r="AA46" s="722" t="s">
        <v>1063</v>
      </c>
      <c r="AB46" s="257"/>
      <c r="AC46" s="258"/>
      <c r="AD46" s="259"/>
      <c r="AE46" s="259"/>
      <c r="AF46" s="259"/>
      <c r="AG46" s="259"/>
      <c r="AH46" s="259">
        <v>30000</v>
      </c>
      <c r="AI46" s="259"/>
      <c r="AJ46" s="259"/>
      <c r="AK46" s="259"/>
      <c r="AL46" s="259"/>
      <c r="AM46" s="259"/>
      <c r="AN46" s="1266">
        <f t="shared" si="3"/>
        <v>30000</v>
      </c>
      <c r="AO46" s="1291" t="s">
        <v>1559</v>
      </c>
    </row>
    <row r="47" spans="1:41" ht="50.25" customHeight="1" x14ac:dyDescent="0.25">
      <c r="A47" s="203" t="s">
        <v>318</v>
      </c>
      <c r="B47" s="720">
        <v>21</v>
      </c>
      <c r="C47" s="723" t="s">
        <v>1263</v>
      </c>
      <c r="D47" s="722" t="s">
        <v>83</v>
      </c>
      <c r="E47" s="723" t="s">
        <v>1035</v>
      </c>
      <c r="F47" s="723" t="s">
        <v>1019</v>
      </c>
      <c r="G47" s="248">
        <v>30000</v>
      </c>
      <c r="H47" s="721"/>
      <c r="I47" s="718"/>
      <c r="J47" s="251">
        <v>30000</v>
      </c>
      <c r="K47" s="143">
        <v>30000</v>
      </c>
      <c r="L47" s="250">
        <v>30000</v>
      </c>
      <c r="M47" s="718"/>
      <c r="N47" s="718"/>
      <c r="O47" s="718"/>
      <c r="P47" s="718"/>
      <c r="Q47" s="718"/>
      <c r="R47" s="718"/>
      <c r="S47" s="718"/>
      <c r="T47" s="271">
        <f t="shared" si="2"/>
        <v>30000</v>
      </c>
      <c r="U47" s="288" t="s">
        <v>749</v>
      </c>
      <c r="V47" s="288" t="s">
        <v>1061</v>
      </c>
      <c r="W47" s="288" t="s">
        <v>1062</v>
      </c>
      <c r="X47" s="273">
        <v>43102</v>
      </c>
      <c r="Y47" s="273">
        <v>43434</v>
      </c>
      <c r="Z47" s="274" t="s">
        <v>94</v>
      </c>
      <c r="AA47" s="722" t="s">
        <v>1063</v>
      </c>
      <c r="AB47" s="257"/>
      <c r="AC47" s="258"/>
      <c r="AD47" s="259"/>
      <c r="AE47" s="259"/>
      <c r="AF47" s="259"/>
      <c r="AG47" s="259"/>
      <c r="AH47" s="259"/>
      <c r="AI47" s="259">
        <v>30000</v>
      </c>
      <c r="AJ47" s="259"/>
      <c r="AK47" s="259"/>
      <c r="AL47" s="259"/>
      <c r="AM47" s="259"/>
      <c r="AN47" s="1266">
        <f t="shared" si="3"/>
        <v>30000</v>
      </c>
      <c r="AO47" s="1291" t="s">
        <v>1559</v>
      </c>
    </row>
    <row r="48" spans="1:41" ht="50.25" customHeight="1" x14ac:dyDescent="0.25">
      <c r="A48" s="203" t="s">
        <v>318</v>
      </c>
      <c r="B48" s="720">
        <v>22</v>
      </c>
      <c r="C48" s="723" t="s">
        <v>1264</v>
      </c>
      <c r="D48" s="722" t="s">
        <v>83</v>
      </c>
      <c r="E48" s="723" t="s">
        <v>1036</v>
      </c>
      <c r="F48" s="723" t="s">
        <v>1019</v>
      </c>
      <c r="G48" s="248">
        <v>30000</v>
      </c>
      <c r="H48" s="721"/>
      <c r="I48" s="718"/>
      <c r="J48" s="251">
        <v>30000</v>
      </c>
      <c r="K48" s="143">
        <v>30000</v>
      </c>
      <c r="L48" s="250">
        <v>30000</v>
      </c>
      <c r="M48" s="718"/>
      <c r="N48" s="718"/>
      <c r="O48" s="718"/>
      <c r="P48" s="718"/>
      <c r="Q48" s="718"/>
      <c r="R48" s="718"/>
      <c r="S48" s="718"/>
      <c r="T48" s="271">
        <f t="shared" si="2"/>
        <v>30000</v>
      </c>
      <c r="U48" s="288" t="s">
        <v>749</v>
      </c>
      <c r="V48" s="288" t="s">
        <v>1061</v>
      </c>
      <c r="W48" s="288" t="s">
        <v>1062</v>
      </c>
      <c r="X48" s="273">
        <v>43102</v>
      </c>
      <c r="Y48" s="273">
        <v>43434</v>
      </c>
      <c r="Z48" s="274" t="s">
        <v>94</v>
      </c>
      <c r="AA48" s="722" t="s">
        <v>1063</v>
      </c>
      <c r="AB48" s="257"/>
      <c r="AC48" s="258"/>
      <c r="AD48" s="259"/>
      <c r="AE48" s="259"/>
      <c r="AF48" s="259">
        <v>30000</v>
      </c>
      <c r="AG48" s="259"/>
      <c r="AH48" s="259"/>
      <c r="AI48" s="259"/>
      <c r="AJ48" s="259"/>
      <c r="AK48" s="259"/>
      <c r="AL48" s="259"/>
      <c r="AM48" s="259"/>
      <c r="AN48" s="1266">
        <f t="shared" si="3"/>
        <v>30000</v>
      </c>
      <c r="AO48" s="1291" t="s">
        <v>1559</v>
      </c>
    </row>
    <row r="49" spans="1:41" ht="50.25" customHeight="1" x14ac:dyDescent="0.25">
      <c r="A49" s="203" t="s">
        <v>318</v>
      </c>
      <c r="B49" s="720">
        <v>23</v>
      </c>
      <c r="C49" s="723" t="s">
        <v>1265</v>
      </c>
      <c r="D49" s="722" t="s">
        <v>83</v>
      </c>
      <c r="E49" s="723" t="s">
        <v>1037</v>
      </c>
      <c r="F49" s="723" t="s">
        <v>1019</v>
      </c>
      <c r="G49" s="248">
        <v>30000</v>
      </c>
      <c r="H49" s="721"/>
      <c r="I49" s="718"/>
      <c r="J49" s="251">
        <v>30000</v>
      </c>
      <c r="K49" s="143">
        <v>30000</v>
      </c>
      <c r="L49" s="250">
        <v>30000</v>
      </c>
      <c r="M49" s="718"/>
      <c r="N49" s="718"/>
      <c r="O49" s="718"/>
      <c r="P49" s="718"/>
      <c r="Q49" s="718"/>
      <c r="R49" s="718"/>
      <c r="S49" s="718"/>
      <c r="T49" s="271">
        <f t="shared" si="2"/>
        <v>30000</v>
      </c>
      <c r="U49" s="288" t="s">
        <v>749</v>
      </c>
      <c r="V49" s="288" t="s">
        <v>1061</v>
      </c>
      <c r="W49" s="288" t="s">
        <v>1062</v>
      </c>
      <c r="X49" s="273">
        <v>43102</v>
      </c>
      <c r="Y49" s="273">
        <v>43434</v>
      </c>
      <c r="Z49" s="274" t="s">
        <v>94</v>
      </c>
      <c r="AA49" s="722" t="s">
        <v>1063</v>
      </c>
      <c r="AB49" s="257"/>
      <c r="AC49" s="258"/>
      <c r="AD49" s="259"/>
      <c r="AE49" s="259"/>
      <c r="AF49" s="259"/>
      <c r="AG49" s="259">
        <v>30000</v>
      </c>
      <c r="AH49" s="259"/>
      <c r="AI49" s="259"/>
      <c r="AJ49" s="259"/>
      <c r="AK49" s="259"/>
      <c r="AL49" s="259"/>
      <c r="AM49" s="259"/>
      <c r="AN49" s="1266">
        <f t="shared" si="3"/>
        <v>30000</v>
      </c>
      <c r="AO49" s="1291" t="s">
        <v>1559</v>
      </c>
    </row>
    <row r="50" spans="1:41" ht="50.25" customHeight="1" x14ac:dyDescent="0.25">
      <c r="A50" s="203" t="s">
        <v>318</v>
      </c>
      <c r="B50" s="720">
        <v>24</v>
      </c>
      <c r="C50" s="723" t="s">
        <v>1266</v>
      </c>
      <c r="D50" s="722" t="s">
        <v>83</v>
      </c>
      <c r="E50" s="723" t="s">
        <v>1038</v>
      </c>
      <c r="F50" s="723" t="s">
        <v>1019</v>
      </c>
      <c r="G50" s="248">
        <v>30000</v>
      </c>
      <c r="H50" s="721"/>
      <c r="I50" s="718"/>
      <c r="J50" s="251">
        <v>30000</v>
      </c>
      <c r="K50" s="143">
        <v>30000</v>
      </c>
      <c r="L50" s="250">
        <v>30000</v>
      </c>
      <c r="M50" s="718"/>
      <c r="N50" s="718"/>
      <c r="O50" s="718"/>
      <c r="P50" s="718"/>
      <c r="Q50" s="718"/>
      <c r="R50" s="718"/>
      <c r="S50" s="718"/>
      <c r="T50" s="271">
        <f t="shared" si="2"/>
        <v>30000</v>
      </c>
      <c r="U50" s="288" t="s">
        <v>749</v>
      </c>
      <c r="V50" s="288" t="s">
        <v>1061</v>
      </c>
      <c r="W50" s="288" t="s">
        <v>1062</v>
      </c>
      <c r="X50" s="273">
        <v>43102</v>
      </c>
      <c r="Y50" s="273">
        <v>43434</v>
      </c>
      <c r="Z50" s="274" t="s">
        <v>94</v>
      </c>
      <c r="AA50" s="722" t="s">
        <v>1063</v>
      </c>
      <c r="AB50" s="257"/>
      <c r="AC50" s="258"/>
      <c r="AD50" s="259"/>
      <c r="AE50" s="259"/>
      <c r="AF50" s="259"/>
      <c r="AG50" s="259"/>
      <c r="AH50" s="259">
        <v>30000</v>
      </c>
      <c r="AI50" s="259"/>
      <c r="AJ50" s="259"/>
      <c r="AK50" s="259"/>
      <c r="AL50" s="259"/>
      <c r="AM50" s="259"/>
      <c r="AN50" s="1266">
        <f t="shared" si="3"/>
        <v>30000</v>
      </c>
      <c r="AO50" s="1291" t="s">
        <v>1559</v>
      </c>
    </row>
    <row r="51" spans="1:41" ht="50.25" customHeight="1" x14ac:dyDescent="0.25">
      <c r="A51" s="203" t="s">
        <v>318</v>
      </c>
      <c r="B51" s="720">
        <v>25</v>
      </c>
      <c r="C51" s="723" t="s">
        <v>1267</v>
      </c>
      <c r="D51" s="722" t="s">
        <v>83</v>
      </c>
      <c r="E51" s="723" t="s">
        <v>1058</v>
      </c>
      <c r="F51" s="723" t="s">
        <v>1019</v>
      </c>
      <c r="G51" s="248">
        <v>30000</v>
      </c>
      <c r="H51" s="721"/>
      <c r="I51" s="718"/>
      <c r="J51" s="251">
        <v>30000</v>
      </c>
      <c r="K51" s="143">
        <v>30000</v>
      </c>
      <c r="L51" s="250">
        <v>30000</v>
      </c>
      <c r="M51" s="718"/>
      <c r="N51" s="718"/>
      <c r="O51" s="718"/>
      <c r="P51" s="718"/>
      <c r="Q51" s="718"/>
      <c r="R51" s="718"/>
      <c r="S51" s="718"/>
      <c r="T51" s="271">
        <f t="shared" si="2"/>
        <v>30000</v>
      </c>
      <c r="U51" s="288" t="s">
        <v>749</v>
      </c>
      <c r="V51" s="288" t="s">
        <v>1061</v>
      </c>
      <c r="W51" s="288" t="s">
        <v>1062</v>
      </c>
      <c r="X51" s="273">
        <v>43102</v>
      </c>
      <c r="Y51" s="273">
        <v>43434</v>
      </c>
      <c r="Z51" s="274" t="s">
        <v>94</v>
      </c>
      <c r="AA51" s="722" t="s">
        <v>1063</v>
      </c>
      <c r="AB51" s="257"/>
      <c r="AC51" s="258"/>
      <c r="AD51" s="259"/>
      <c r="AE51" s="259"/>
      <c r="AF51" s="259">
        <v>30000</v>
      </c>
      <c r="AG51" s="259"/>
      <c r="AH51" s="259"/>
      <c r="AI51" s="259"/>
      <c r="AJ51" s="259"/>
      <c r="AK51" s="259"/>
      <c r="AL51" s="259"/>
      <c r="AM51" s="259"/>
      <c r="AN51" s="1266">
        <f t="shared" si="3"/>
        <v>30000</v>
      </c>
      <c r="AO51" s="1291" t="s">
        <v>1559</v>
      </c>
    </row>
    <row r="52" spans="1:41" ht="50.25" customHeight="1" x14ac:dyDescent="0.25">
      <c r="A52" s="203" t="s">
        <v>318</v>
      </c>
      <c r="B52" s="720">
        <v>26</v>
      </c>
      <c r="C52" s="723" t="s">
        <v>1268</v>
      </c>
      <c r="D52" s="722" t="s">
        <v>83</v>
      </c>
      <c r="E52" s="723" t="s">
        <v>1057</v>
      </c>
      <c r="F52" s="723" t="s">
        <v>1019</v>
      </c>
      <c r="G52" s="248">
        <v>30000</v>
      </c>
      <c r="H52" s="721"/>
      <c r="I52" s="718"/>
      <c r="J52" s="251">
        <v>30000</v>
      </c>
      <c r="K52" s="143">
        <v>30000</v>
      </c>
      <c r="L52" s="250">
        <v>30000</v>
      </c>
      <c r="M52" s="718"/>
      <c r="N52" s="718"/>
      <c r="O52" s="718"/>
      <c r="P52" s="718"/>
      <c r="Q52" s="718"/>
      <c r="R52" s="718"/>
      <c r="S52" s="718"/>
      <c r="T52" s="271">
        <f t="shared" si="2"/>
        <v>30000</v>
      </c>
      <c r="U52" s="288" t="s">
        <v>749</v>
      </c>
      <c r="V52" s="288" t="s">
        <v>1061</v>
      </c>
      <c r="W52" s="288" t="s">
        <v>1062</v>
      </c>
      <c r="X52" s="273">
        <v>43102</v>
      </c>
      <c r="Y52" s="273">
        <v>43434</v>
      </c>
      <c r="Z52" s="274" t="s">
        <v>94</v>
      </c>
      <c r="AA52" s="722" t="s">
        <v>1063</v>
      </c>
      <c r="AB52" s="257"/>
      <c r="AC52" s="258"/>
      <c r="AD52" s="259"/>
      <c r="AE52" s="259"/>
      <c r="AF52" s="259">
        <v>30000</v>
      </c>
      <c r="AG52" s="259"/>
      <c r="AH52" s="259"/>
      <c r="AI52" s="259"/>
      <c r="AJ52" s="259"/>
      <c r="AK52" s="259"/>
      <c r="AL52" s="259"/>
      <c r="AM52" s="259"/>
      <c r="AN52" s="1266">
        <f t="shared" si="3"/>
        <v>30000</v>
      </c>
      <c r="AO52" s="1291" t="s">
        <v>1559</v>
      </c>
    </row>
    <row r="53" spans="1:41" ht="50.25" customHeight="1" x14ac:dyDescent="0.25">
      <c r="A53" s="203" t="s">
        <v>318</v>
      </c>
      <c r="B53" s="720">
        <v>27</v>
      </c>
      <c r="C53" s="723" t="s">
        <v>1055</v>
      </c>
      <c r="D53" s="722" t="s">
        <v>83</v>
      </c>
      <c r="E53" s="723" t="s">
        <v>1059</v>
      </c>
      <c r="F53" s="723" t="s">
        <v>1019</v>
      </c>
      <c r="G53" s="248">
        <v>130000</v>
      </c>
      <c r="H53" s="721"/>
      <c r="I53" s="718"/>
      <c r="J53" s="251">
        <v>130000</v>
      </c>
      <c r="K53" s="143">
        <v>130000</v>
      </c>
      <c r="L53" s="250">
        <v>130000</v>
      </c>
      <c r="M53" s="718"/>
      <c r="N53" s="718"/>
      <c r="O53" s="718"/>
      <c r="P53" s="718"/>
      <c r="Q53" s="718"/>
      <c r="R53" s="718"/>
      <c r="S53" s="718"/>
      <c r="T53" s="271">
        <f t="shared" si="2"/>
        <v>130000</v>
      </c>
      <c r="U53" s="288" t="s">
        <v>749</v>
      </c>
      <c r="V53" s="288" t="s">
        <v>1061</v>
      </c>
      <c r="W53" s="288" t="s">
        <v>1062</v>
      </c>
      <c r="X53" s="273">
        <v>43102</v>
      </c>
      <c r="Y53" s="273">
        <v>43434</v>
      </c>
      <c r="Z53" s="274" t="s">
        <v>94</v>
      </c>
      <c r="AA53" s="722" t="s">
        <v>1063</v>
      </c>
      <c r="AB53" s="257"/>
      <c r="AC53" s="258"/>
      <c r="AD53" s="259"/>
      <c r="AE53" s="259"/>
      <c r="AF53" s="259"/>
      <c r="AG53" s="259"/>
      <c r="AH53" s="259"/>
      <c r="AI53" s="259"/>
      <c r="AJ53" s="259"/>
      <c r="AK53" s="259"/>
      <c r="AL53" s="259">
        <v>130000</v>
      </c>
      <c r="AM53" s="259"/>
      <c r="AN53" s="1266">
        <f t="shared" si="3"/>
        <v>130000</v>
      </c>
      <c r="AO53" s="1291" t="s">
        <v>1559</v>
      </c>
    </row>
    <row r="54" spans="1:41" ht="50.25" customHeight="1" thickBot="1" x14ac:dyDescent="0.3">
      <c r="A54" s="203" t="s">
        <v>318</v>
      </c>
      <c r="B54" s="720">
        <v>28</v>
      </c>
      <c r="C54" s="723" t="s">
        <v>1281</v>
      </c>
      <c r="D54" s="722" t="s">
        <v>83</v>
      </c>
      <c r="E54" s="723" t="s">
        <v>1060</v>
      </c>
      <c r="F54" s="723" t="s">
        <v>1019</v>
      </c>
      <c r="G54" s="248">
        <v>10000</v>
      </c>
      <c r="H54" s="721"/>
      <c r="I54" s="718"/>
      <c r="J54" s="251">
        <v>10000</v>
      </c>
      <c r="K54" s="143">
        <v>10000</v>
      </c>
      <c r="L54" s="250">
        <v>10000</v>
      </c>
      <c r="M54" s="718"/>
      <c r="N54" s="718"/>
      <c r="O54" s="718"/>
      <c r="P54" s="718"/>
      <c r="Q54" s="718"/>
      <c r="R54" s="718"/>
      <c r="S54" s="718"/>
      <c r="T54" s="271">
        <f t="shared" si="2"/>
        <v>10000</v>
      </c>
      <c r="U54" s="288" t="s">
        <v>749</v>
      </c>
      <c r="V54" s="288" t="s">
        <v>1061</v>
      </c>
      <c r="W54" s="288" t="s">
        <v>1062</v>
      </c>
      <c r="X54" s="273">
        <v>43102</v>
      </c>
      <c r="Y54" s="273">
        <v>43434</v>
      </c>
      <c r="Z54" s="274" t="s">
        <v>94</v>
      </c>
      <c r="AA54" s="722" t="s">
        <v>1063</v>
      </c>
      <c r="AB54" s="257"/>
      <c r="AC54" s="258"/>
      <c r="AD54" s="259"/>
      <c r="AE54" s="259"/>
      <c r="AF54" s="259"/>
      <c r="AG54" s="259"/>
      <c r="AH54" s="259"/>
      <c r="AI54" s="259"/>
      <c r="AJ54" s="259"/>
      <c r="AK54" s="259"/>
      <c r="AL54" s="259">
        <v>10000</v>
      </c>
      <c r="AM54" s="259"/>
      <c r="AN54" s="1266">
        <f t="shared" si="3"/>
        <v>10000</v>
      </c>
      <c r="AO54" s="1291" t="s">
        <v>1559</v>
      </c>
    </row>
    <row r="55" spans="1:41" ht="13.5" customHeight="1" thickBot="1" x14ac:dyDescent="0.3">
      <c r="A55" s="162"/>
      <c r="B55" s="39"/>
      <c r="C55" s="163"/>
      <c r="D55" s="163"/>
      <c r="E55" s="163"/>
      <c r="F55" s="163"/>
      <c r="G55" s="163"/>
      <c r="H55" s="163"/>
      <c r="I55" s="163"/>
      <c r="J55" s="163"/>
      <c r="K55" s="330">
        <f>SUM(K27:K54)</f>
        <v>1002904.0800000001</v>
      </c>
      <c r="L55" s="175">
        <f>SUM(L27:L54)</f>
        <v>1002904.0800000001</v>
      </c>
      <c r="M55" s="163"/>
      <c r="N55" s="163"/>
      <c r="O55" s="163"/>
      <c r="P55" s="163"/>
      <c r="Q55" s="163"/>
      <c r="R55" s="163"/>
      <c r="S55" s="163"/>
      <c r="T55" s="330">
        <f>SUM(T27:T54)</f>
        <v>1002904.0800000001</v>
      </c>
      <c r="U55" s="163"/>
      <c r="V55" s="163"/>
      <c r="W55" s="163"/>
      <c r="X55" s="163"/>
      <c r="Y55" s="163"/>
      <c r="Z55" s="163"/>
      <c r="AA55" s="163"/>
      <c r="AB55" s="163"/>
      <c r="AC55" s="163"/>
      <c r="AD55" s="163"/>
      <c r="AE55" s="163"/>
      <c r="AF55" s="163"/>
      <c r="AG55" s="163"/>
      <c r="AH55" s="163"/>
      <c r="AI55" s="163"/>
      <c r="AJ55" s="163"/>
      <c r="AK55" s="163"/>
      <c r="AL55" s="163"/>
      <c r="AM55" s="166"/>
      <c r="AN55" s="1272">
        <f>SUM(AN27:AN54)</f>
        <v>1002904.0800000001</v>
      </c>
      <c r="AO55" s="1263"/>
    </row>
    <row r="56" spans="1:41" ht="137.25" customHeight="1" x14ac:dyDescent="0.25">
      <c r="A56" s="289" t="s">
        <v>430</v>
      </c>
      <c r="B56" s="4">
        <v>1</v>
      </c>
      <c r="C56" s="291" t="s">
        <v>431</v>
      </c>
      <c r="D56" s="323" t="s">
        <v>83</v>
      </c>
      <c r="E56" s="291" t="s">
        <v>432</v>
      </c>
      <c r="F56" s="291" t="s">
        <v>433</v>
      </c>
      <c r="G56" s="48"/>
      <c r="H56" s="48"/>
      <c r="I56" s="324"/>
      <c r="J56" s="325">
        <v>11874.52</v>
      </c>
      <c r="K56" s="143">
        <v>11874.52</v>
      </c>
      <c r="L56" s="326">
        <f>K56</f>
        <v>11874.52</v>
      </c>
      <c r="M56" s="48"/>
      <c r="N56" s="48"/>
      <c r="O56" s="48"/>
      <c r="P56" s="48"/>
      <c r="Q56" s="48"/>
      <c r="R56" s="48"/>
      <c r="S56" s="48"/>
      <c r="T56" s="271">
        <f>SUM(L56:S56)</f>
        <v>11874.52</v>
      </c>
      <c r="U56" s="195" t="s">
        <v>436</v>
      </c>
      <c r="V56" s="195" t="s">
        <v>437</v>
      </c>
      <c r="W56" s="195" t="s">
        <v>438</v>
      </c>
      <c r="X56" s="255">
        <v>43132</v>
      </c>
      <c r="Y56" s="255">
        <v>43434</v>
      </c>
      <c r="Z56" s="274" t="s">
        <v>439</v>
      </c>
      <c r="AA56" s="48"/>
      <c r="AB56" s="327"/>
      <c r="AC56" s="327"/>
      <c r="AD56" s="327"/>
      <c r="AE56" s="327"/>
      <c r="AF56" s="327"/>
      <c r="AG56" s="327"/>
      <c r="AH56" s="328"/>
      <c r="AI56" s="328">
        <v>11874.83</v>
      </c>
      <c r="AJ56" s="328"/>
      <c r="AK56" s="328"/>
      <c r="AL56" s="328"/>
      <c r="AM56" s="329"/>
      <c r="AN56" s="1273">
        <f>SUM(AB56:AM56)</f>
        <v>11874.83</v>
      </c>
      <c r="AO56" s="1294" t="s">
        <v>1560</v>
      </c>
    </row>
    <row r="57" spans="1:41" ht="50.25" customHeight="1" thickBot="1" x14ac:dyDescent="0.3">
      <c r="A57" s="289" t="s">
        <v>430</v>
      </c>
      <c r="B57" s="4">
        <v>2</v>
      </c>
      <c r="C57" s="323" t="s">
        <v>429</v>
      </c>
      <c r="D57" s="323" t="s">
        <v>83</v>
      </c>
      <c r="E57" s="323" t="s">
        <v>434</v>
      </c>
      <c r="F57" s="291" t="s">
        <v>435</v>
      </c>
      <c r="G57" s="48"/>
      <c r="H57" s="48"/>
      <c r="I57" s="324"/>
      <c r="J57" s="325">
        <v>10978.61</v>
      </c>
      <c r="K57" s="143">
        <v>10978.61</v>
      </c>
      <c r="L57" s="326">
        <f>K57</f>
        <v>10978.61</v>
      </c>
      <c r="M57" s="48"/>
      <c r="N57" s="48"/>
      <c r="O57" s="48"/>
      <c r="P57" s="48"/>
      <c r="Q57" s="48"/>
      <c r="R57" s="48"/>
      <c r="S57" s="48"/>
      <c r="T57" s="271">
        <f>SUM(L57:S57)</f>
        <v>10978.61</v>
      </c>
      <c r="U57" s="195" t="s">
        <v>436</v>
      </c>
      <c r="V57" s="195" t="s">
        <v>437</v>
      </c>
      <c r="W57" s="195" t="s">
        <v>440</v>
      </c>
      <c r="X57" s="255">
        <v>43105</v>
      </c>
      <c r="Y57" s="255">
        <v>43465</v>
      </c>
      <c r="Z57" s="274" t="s">
        <v>97</v>
      </c>
      <c r="AA57" s="48"/>
      <c r="AB57" s="327"/>
      <c r="AC57" s="327"/>
      <c r="AD57" s="327"/>
      <c r="AE57" s="327"/>
      <c r="AF57" s="327"/>
      <c r="AG57" s="327"/>
      <c r="AH57" s="328"/>
      <c r="AI57" s="328"/>
      <c r="AJ57" s="328"/>
      <c r="AK57" s="328"/>
      <c r="AL57" s="328">
        <v>10978.61</v>
      </c>
      <c r="AM57" s="329"/>
      <c r="AN57" s="1271">
        <f>SUM(AB57:AM57)</f>
        <v>10978.61</v>
      </c>
      <c r="AO57" s="1294" t="s">
        <v>1560</v>
      </c>
    </row>
    <row r="58" spans="1:41" ht="13.5" customHeight="1" thickBot="1" x14ac:dyDescent="0.3">
      <c r="A58" s="162"/>
      <c r="B58" s="39"/>
      <c r="C58" s="163"/>
      <c r="D58" s="163"/>
      <c r="E58" s="163"/>
      <c r="F58" s="163"/>
      <c r="G58" s="163"/>
      <c r="H58" s="163"/>
      <c r="I58" s="163"/>
      <c r="J58" s="163"/>
      <c r="K58" s="330">
        <f>SUM(K56:K57)</f>
        <v>22853.13</v>
      </c>
      <c r="L58" s="175">
        <f>SUM(L56:L57)</f>
        <v>22853.13</v>
      </c>
      <c r="M58" s="163"/>
      <c r="N58" s="163"/>
      <c r="O58" s="163"/>
      <c r="P58" s="163"/>
      <c r="Q58" s="163"/>
      <c r="R58" s="163"/>
      <c r="S58" s="163"/>
      <c r="T58" s="330">
        <f>SUM(T56:T57)</f>
        <v>22853.13</v>
      </c>
      <c r="U58" s="163"/>
      <c r="V58" s="163"/>
      <c r="W58" s="163"/>
      <c r="X58" s="163"/>
      <c r="Y58" s="163"/>
      <c r="Z58" s="163"/>
      <c r="AA58" s="163"/>
      <c r="AB58" s="163"/>
      <c r="AC58" s="163"/>
      <c r="AD58" s="163"/>
      <c r="AE58" s="163"/>
      <c r="AF58" s="163"/>
      <c r="AG58" s="163"/>
      <c r="AH58" s="163"/>
      <c r="AI58" s="163"/>
      <c r="AJ58" s="163"/>
      <c r="AK58" s="163"/>
      <c r="AL58" s="163"/>
      <c r="AM58" s="166"/>
      <c r="AN58" s="1270">
        <f>SUM(AN56:AN57)</f>
        <v>22853.440000000002</v>
      </c>
      <c r="AO58" s="1263"/>
    </row>
    <row r="59" spans="1:41" ht="62.25" customHeight="1" thickBot="1" x14ac:dyDescent="0.3">
      <c r="A59" s="373" t="s">
        <v>450</v>
      </c>
      <c r="B59" s="34">
        <v>1</v>
      </c>
      <c r="C59" s="374" t="s">
        <v>497</v>
      </c>
      <c r="D59" s="373" t="s">
        <v>83</v>
      </c>
      <c r="E59" s="272" t="s">
        <v>495</v>
      </c>
      <c r="F59" s="272" t="s">
        <v>496</v>
      </c>
      <c r="G59" s="372" t="s">
        <v>493</v>
      </c>
      <c r="H59" s="375"/>
      <c r="I59" s="375">
        <v>0</v>
      </c>
      <c r="J59" s="376">
        <v>14003.64</v>
      </c>
      <c r="K59" s="143">
        <f>J59</f>
        <v>14003.64</v>
      </c>
      <c r="L59" s="326">
        <f>K59</f>
        <v>14003.64</v>
      </c>
      <c r="M59" s="48"/>
      <c r="N59" s="48"/>
      <c r="O59" s="48"/>
      <c r="P59" s="48"/>
      <c r="Q59" s="48"/>
      <c r="R59" s="48"/>
      <c r="S59" s="48"/>
      <c r="T59" s="271">
        <f>SUM(L59:S59)</f>
        <v>14003.64</v>
      </c>
      <c r="U59" s="272" t="s">
        <v>498</v>
      </c>
      <c r="V59" s="272" t="s">
        <v>449</v>
      </c>
      <c r="W59" s="272" t="s">
        <v>499</v>
      </c>
      <c r="X59" s="377">
        <v>43191</v>
      </c>
      <c r="Y59" s="377">
        <v>43465</v>
      </c>
      <c r="Z59" s="274" t="s">
        <v>97</v>
      </c>
      <c r="AA59" s="48"/>
      <c r="AB59" s="194"/>
      <c r="AC59" s="194"/>
      <c r="AD59" s="194"/>
      <c r="AE59" s="378">
        <v>5000</v>
      </c>
      <c r="AF59" s="378"/>
      <c r="AG59" s="378"/>
      <c r="AH59" s="378"/>
      <c r="AI59" s="378">
        <v>5000</v>
      </c>
      <c r="AJ59" s="378"/>
      <c r="AK59" s="378"/>
      <c r="AL59" s="378"/>
      <c r="AM59" s="378">
        <v>4003.64</v>
      </c>
      <c r="AN59" s="1274">
        <f>SUM(AB59:AM59)</f>
        <v>14003.64</v>
      </c>
      <c r="AO59" s="1294" t="s">
        <v>1560</v>
      </c>
    </row>
    <row r="60" spans="1:41" ht="13.5" customHeight="1" thickBot="1" x14ac:dyDescent="0.3">
      <c r="A60" s="50"/>
      <c r="B60" s="39"/>
      <c r="C60" s="51"/>
      <c r="D60" s="51"/>
      <c r="E60" s="51"/>
      <c r="F60" s="51"/>
      <c r="G60" s="51"/>
      <c r="H60" s="51"/>
      <c r="I60" s="51"/>
      <c r="J60" s="51"/>
      <c r="K60" s="330">
        <f>SUM(K59)</f>
        <v>14003.64</v>
      </c>
      <c r="L60" s="175">
        <f>SUM(L59)</f>
        <v>14003.64</v>
      </c>
      <c r="M60" s="51"/>
      <c r="N60" s="51"/>
      <c r="O60" s="51"/>
      <c r="P60" s="51"/>
      <c r="Q60" s="51"/>
      <c r="R60" s="51"/>
      <c r="S60" s="51"/>
      <c r="T60" s="330">
        <f>SUM(T59)</f>
        <v>14003.64</v>
      </c>
      <c r="U60" s="51"/>
      <c r="V60" s="51"/>
      <c r="W60" s="51"/>
      <c r="X60" s="51"/>
      <c r="Y60" s="51"/>
      <c r="Z60" s="51"/>
      <c r="AA60" s="51"/>
      <c r="AB60" s="51"/>
      <c r="AC60" s="51"/>
      <c r="AD60" s="51"/>
      <c r="AE60" s="51"/>
      <c r="AF60" s="51"/>
      <c r="AG60" s="51"/>
      <c r="AH60" s="51"/>
      <c r="AI60" s="51"/>
      <c r="AJ60" s="51"/>
      <c r="AK60" s="51"/>
      <c r="AL60" s="51"/>
      <c r="AM60" s="331"/>
      <c r="AN60" s="1275"/>
      <c r="AO60" s="1263"/>
    </row>
    <row r="61" spans="1:41" s="129" customFormat="1" ht="39" thickBot="1" x14ac:dyDescent="0.25">
      <c r="A61" s="121" t="s">
        <v>87</v>
      </c>
      <c r="B61" s="49">
        <v>1</v>
      </c>
      <c r="C61" s="122" t="s">
        <v>114</v>
      </c>
      <c r="D61" s="122" t="s">
        <v>83</v>
      </c>
      <c r="E61" s="121" t="s">
        <v>84</v>
      </c>
      <c r="F61" s="121" t="s">
        <v>85</v>
      </c>
      <c r="G61" s="124">
        <v>1464.59</v>
      </c>
      <c r="H61" s="124">
        <v>1000</v>
      </c>
      <c r="I61" s="123"/>
      <c r="J61" s="376">
        <f>K61</f>
        <v>2464.59</v>
      </c>
      <c r="K61" s="143">
        <f>G61+H61</f>
        <v>2464.59</v>
      </c>
      <c r="L61" s="151">
        <f>K61</f>
        <v>2464.59</v>
      </c>
      <c r="M61" s="125"/>
      <c r="N61" s="125"/>
      <c r="O61" s="125"/>
      <c r="P61" s="125"/>
      <c r="Q61" s="125"/>
      <c r="R61" s="125"/>
      <c r="S61" s="125"/>
      <c r="T61" s="271">
        <f t="shared" ref="T61:T70" si="4">SUM(L61:S61)</f>
        <v>2464.59</v>
      </c>
      <c r="U61" s="296" t="s">
        <v>86</v>
      </c>
      <c r="V61" s="148" t="s">
        <v>79</v>
      </c>
      <c r="W61" s="296" t="s">
        <v>659</v>
      </c>
      <c r="X61" s="128">
        <v>43136</v>
      </c>
      <c r="Y61" s="128">
        <v>43465</v>
      </c>
      <c r="Z61" s="127" t="s">
        <v>97</v>
      </c>
      <c r="AA61" s="123"/>
      <c r="AB61" s="332"/>
      <c r="AC61" s="332"/>
      <c r="AD61" s="332"/>
      <c r="AE61" s="332"/>
      <c r="AF61" s="333">
        <v>800</v>
      </c>
      <c r="AG61" s="333"/>
      <c r="AH61" s="333">
        <v>800</v>
      </c>
      <c r="AI61" s="333"/>
      <c r="AJ61" s="333">
        <v>864.59</v>
      </c>
      <c r="AK61" s="332"/>
      <c r="AL61" s="332"/>
      <c r="AM61" s="334"/>
      <c r="AN61" s="1276">
        <f>SUM(AB61:AM61)</f>
        <v>2464.59</v>
      </c>
      <c r="AO61" s="1294" t="s">
        <v>1560</v>
      </c>
    </row>
    <row r="62" spans="1:41" ht="14.25" customHeight="1" thickBot="1" x14ac:dyDescent="0.3">
      <c r="A62" s="38"/>
      <c r="B62" s="39"/>
      <c r="C62" s="461"/>
      <c r="D62" s="461"/>
      <c r="E62" s="462"/>
      <c r="F62" s="462"/>
      <c r="G62" s="463"/>
      <c r="H62" s="463"/>
      <c r="I62" s="464"/>
      <c r="J62" s="463"/>
      <c r="K62" s="330">
        <f>SUM(K61)</f>
        <v>2464.59</v>
      </c>
      <c r="L62" s="175">
        <f>SUM(L61)</f>
        <v>2464.59</v>
      </c>
      <c r="M62" s="465"/>
      <c r="N62" s="465"/>
      <c r="O62" s="465"/>
      <c r="P62" s="465"/>
      <c r="Q62" s="465"/>
      <c r="R62" s="465"/>
      <c r="S62" s="465"/>
      <c r="T62" s="330">
        <f>SUM(T61)</f>
        <v>2464.59</v>
      </c>
      <c r="U62" s="466"/>
      <c r="V62" s="464"/>
      <c r="W62" s="466"/>
      <c r="X62" s="467"/>
      <c r="Y62" s="467"/>
      <c r="Z62" s="466"/>
      <c r="AA62" s="464"/>
      <c r="AB62" s="464"/>
      <c r="AC62" s="464"/>
      <c r="AD62" s="464"/>
      <c r="AE62" s="464"/>
      <c r="AF62" s="468"/>
      <c r="AG62" s="468"/>
      <c r="AH62" s="468"/>
      <c r="AI62" s="468"/>
      <c r="AJ62" s="468"/>
      <c r="AK62" s="464"/>
      <c r="AL62" s="464"/>
      <c r="AM62" s="300"/>
      <c r="AN62" s="1277"/>
      <c r="AO62" s="1263"/>
    </row>
    <row r="63" spans="1:41" ht="84" customHeight="1" x14ac:dyDescent="0.25">
      <c r="A63" s="449" t="s">
        <v>652</v>
      </c>
      <c r="B63" s="450">
        <v>1</v>
      </c>
      <c r="C63" s="451" t="s">
        <v>653</v>
      </c>
      <c r="D63" s="449" t="s">
        <v>83</v>
      </c>
      <c r="E63" s="436" t="s">
        <v>660</v>
      </c>
      <c r="F63" s="436" t="s">
        <v>654</v>
      </c>
      <c r="G63" s="452">
        <v>7686.54</v>
      </c>
      <c r="H63" s="453"/>
      <c r="I63" s="453"/>
      <c r="J63" s="454">
        <v>7686.54</v>
      </c>
      <c r="K63" s="150">
        <v>7686.54</v>
      </c>
      <c r="L63" s="151">
        <f t="shared" ref="L63:L73" si="5">K63</f>
        <v>7686.54</v>
      </c>
      <c r="M63" s="145"/>
      <c r="N63" s="145"/>
      <c r="O63" s="145"/>
      <c r="P63" s="145"/>
      <c r="Q63" s="145"/>
      <c r="R63" s="145"/>
      <c r="S63" s="145"/>
      <c r="T63" s="455">
        <f t="shared" si="4"/>
        <v>7686.54</v>
      </c>
      <c r="U63" s="456" t="s">
        <v>621</v>
      </c>
      <c r="V63" s="148" t="s">
        <v>595</v>
      </c>
      <c r="W63" s="457" t="s">
        <v>657</v>
      </c>
      <c r="X63" s="458">
        <v>43222</v>
      </c>
      <c r="Y63" s="458">
        <v>43343</v>
      </c>
      <c r="Z63" s="127" t="s">
        <v>94</v>
      </c>
      <c r="AA63" s="448"/>
      <c r="AB63" s="459"/>
      <c r="AC63" s="459"/>
      <c r="AD63" s="459"/>
      <c r="AE63" s="459"/>
      <c r="AF63" s="460"/>
      <c r="AG63" s="460">
        <f>T63</f>
        <v>7686.54</v>
      </c>
      <c r="AH63" s="460"/>
      <c r="AI63" s="460"/>
      <c r="AJ63" s="460"/>
      <c r="AK63" s="459"/>
      <c r="AL63" s="459"/>
      <c r="AM63" s="459"/>
      <c r="AN63" s="1276">
        <f t="shared" ref="AN63:AN70" si="6">SUM(AB63:AM63)</f>
        <v>7686.54</v>
      </c>
      <c r="AO63" s="1295" t="s">
        <v>1557</v>
      </c>
    </row>
    <row r="64" spans="1:41" ht="63.75" x14ac:dyDescent="0.25">
      <c r="A64" s="437" t="s">
        <v>652</v>
      </c>
      <c r="B64" s="439">
        <v>2</v>
      </c>
      <c r="C64" s="440" t="s">
        <v>655</v>
      </c>
      <c r="D64" s="449" t="s">
        <v>100</v>
      </c>
      <c r="E64" s="436" t="s">
        <v>661</v>
      </c>
      <c r="F64" s="436" t="s">
        <v>656</v>
      </c>
      <c r="G64" s="435">
        <v>3000.71</v>
      </c>
      <c r="H64" s="434"/>
      <c r="I64" s="434"/>
      <c r="J64" s="376">
        <v>3000.71</v>
      </c>
      <c r="K64" s="143">
        <v>3000.71</v>
      </c>
      <c r="L64" s="441">
        <f t="shared" si="5"/>
        <v>3000.71</v>
      </c>
      <c r="M64" s="62"/>
      <c r="N64" s="62"/>
      <c r="O64" s="62"/>
      <c r="P64" s="62"/>
      <c r="Q64" s="145"/>
      <c r="R64" s="62"/>
      <c r="S64" s="62"/>
      <c r="T64" s="271">
        <f t="shared" si="4"/>
        <v>3000.71</v>
      </c>
      <c r="U64" s="443" t="s">
        <v>621</v>
      </c>
      <c r="V64" s="437" t="s">
        <v>595</v>
      </c>
      <c r="W64" s="443" t="s">
        <v>658</v>
      </c>
      <c r="X64" s="442">
        <v>43192</v>
      </c>
      <c r="Y64" s="442">
        <v>43399</v>
      </c>
      <c r="Z64" s="444" t="s">
        <v>97</v>
      </c>
      <c r="AA64" s="61"/>
      <c r="AB64" s="445"/>
      <c r="AC64" s="445"/>
      <c r="AD64" s="445"/>
      <c r="AE64" s="445"/>
      <c r="AF64" s="446"/>
      <c r="AG64" s="446"/>
      <c r="AH64" s="446"/>
      <c r="AI64" s="446"/>
      <c r="AJ64" s="446"/>
      <c r="AK64" s="441">
        <f>T64</f>
        <v>3000.71</v>
      </c>
      <c r="AL64" s="445"/>
      <c r="AM64" s="445"/>
      <c r="AN64" s="1278">
        <f t="shared" si="6"/>
        <v>3000.71</v>
      </c>
      <c r="AO64" s="1295" t="s">
        <v>1557</v>
      </c>
    </row>
    <row r="65" spans="1:41" s="998" customFormat="1" ht="42.75" customHeight="1" x14ac:dyDescent="0.25">
      <c r="A65" s="940" t="s">
        <v>652</v>
      </c>
      <c r="B65" s="450">
        <v>3</v>
      </c>
      <c r="C65" s="440" t="s">
        <v>1336</v>
      </c>
      <c r="D65" s="1007" t="s">
        <v>516</v>
      </c>
      <c r="E65" s="436"/>
      <c r="F65" s="436" t="s">
        <v>1345</v>
      </c>
      <c r="G65" s="1005"/>
      <c r="H65" s="435">
        <f>J65</f>
        <v>10080.000000000002</v>
      </c>
      <c r="I65" s="1006"/>
      <c r="J65" s="376">
        <v>10080.000000000002</v>
      </c>
      <c r="K65" s="771">
        <f t="shared" ref="K65:K70" si="7">J65</f>
        <v>10080.000000000002</v>
      </c>
      <c r="L65" s="441">
        <f t="shared" si="5"/>
        <v>10080.000000000002</v>
      </c>
      <c r="M65" s="145"/>
      <c r="N65" s="145"/>
      <c r="O65" s="145"/>
      <c r="P65" s="145"/>
      <c r="Q65" s="145"/>
      <c r="R65" s="145"/>
      <c r="S65" s="145"/>
      <c r="T65" s="271">
        <f t="shared" si="4"/>
        <v>10080.000000000002</v>
      </c>
      <c r="U65" s="443" t="s">
        <v>621</v>
      </c>
      <c r="V65" s="437" t="s">
        <v>595</v>
      </c>
      <c r="W65" s="457" t="s">
        <v>657</v>
      </c>
      <c r="X65" s="458">
        <v>43222</v>
      </c>
      <c r="Y65" s="458">
        <v>43343</v>
      </c>
      <c r="Z65" s="127" t="s">
        <v>94</v>
      </c>
      <c r="AA65" s="448"/>
      <c r="AB65" s="459"/>
      <c r="AC65" s="459"/>
      <c r="AD65" s="459"/>
      <c r="AE65" s="459"/>
      <c r="AF65" s="460"/>
      <c r="AG65" s="460"/>
      <c r="AH65" s="460"/>
      <c r="AI65" s="460"/>
      <c r="AJ65" s="460"/>
      <c r="AK65" s="932">
        <f>T65</f>
        <v>10080.000000000002</v>
      </c>
      <c r="AL65" s="459"/>
      <c r="AM65" s="459"/>
      <c r="AN65" s="1278">
        <f t="shared" si="6"/>
        <v>10080.000000000002</v>
      </c>
      <c r="AO65" s="1295" t="s">
        <v>1557</v>
      </c>
    </row>
    <row r="66" spans="1:41" s="998" customFormat="1" ht="44.25" customHeight="1" x14ac:dyDescent="0.25">
      <c r="A66" s="940" t="s">
        <v>652</v>
      </c>
      <c r="B66" s="439">
        <v>4</v>
      </c>
      <c r="C66" s="440" t="s">
        <v>1337</v>
      </c>
      <c r="D66" s="1007" t="s">
        <v>409</v>
      </c>
      <c r="E66" s="436"/>
      <c r="F66" s="436" t="s">
        <v>1345</v>
      </c>
      <c r="G66" s="1005"/>
      <c r="H66" s="435">
        <f>J66</f>
        <v>5600.0000000000009</v>
      </c>
      <c r="I66" s="1006"/>
      <c r="J66" s="376">
        <v>5600.0000000000009</v>
      </c>
      <c r="K66" s="771">
        <f t="shared" si="7"/>
        <v>5600.0000000000009</v>
      </c>
      <c r="L66" s="441">
        <f t="shared" si="5"/>
        <v>5600.0000000000009</v>
      </c>
      <c r="M66" s="145"/>
      <c r="N66" s="145"/>
      <c r="O66" s="145"/>
      <c r="P66" s="145"/>
      <c r="Q66" s="145"/>
      <c r="R66" s="145"/>
      <c r="S66" s="145"/>
      <c r="T66" s="271">
        <f t="shared" si="4"/>
        <v>5600.0000000000009</v>
      </c>
      <c r="U66" s="443" t="s">
        <v>621</v>
      </c>
      <c r="V66" s="437" t="s">
        <v>595</v>
      </c>
      <c r="W66" s="457" t="s">
        <v>657</v>
      </c>
      <c r="X66" s="458">
        <v>43222</v>
      </c>
      <c r="Y66" s="458">
        <v>43343</v>
      </c>
      <c r="Z66" s="719" t="s">
        <v>94</v>
      </c>
      <c r="AA66" s="448"/>
      <c r="AB66" s="459"/>
      <c r="AC66" s="459"/>
      <c r="AD66" s="459"/>
      <c r="AE66" s="459"/>
      <c r="AF66" s="460"/>
      <c r="AG66" s="460"/>
      <c r="AH66" s="460"/>
      <c r="AI66" s="460"/>
      <c r="AJ66" s="460"/>
      <c r="AK66" s="932"/>
      <c r="AL66" s="1013">
        <f>T66</f>
        <v>5600.0000000000009</v>
      </c>
      <c r="AM66" s="459"/>
      <c r="AN66" s="1278">
        <f t="shared" si="6"/>
        <v>5600.0000000000009</v>
      </c>
      <c r="AO66" s="1295" t="s">
        <v>1557</v>
      </c>
    </row>
    <row r="67" spans="1:41" s="998" customFormat="1" ht="36" customHeight="1" x14ac:dyDescent="0.25">
      <c r="A67" s="940" t="s">
        <v>652</v>
      </c>
      <c r="B67" s="450">
        <v>5</v>
      </c>
      <c r="C67" s="440" t="s">
        <v>1338</v>
      </c>
      <c r="D67" s="1007" t="s">
        <v>527</v>
      </c>
      <c r="E67" s="436"/>
      <c r="F67" s="436" t="s">
        <v>1346</v>
      </c>
      <c r="G67" s="1005"/>
      <c r="H67" s="435">
        <f>J67</f>
        <v>16800</v>
      </c>
      <c r="I67" s="1006"/>
      <c r="J67" s="376">
        <v>16800</v>
      </c>
      <c r="K67" s="771">
        <f t="shared" si="7"/>
        <v>16800</v>
      </c>
      <c r="L67" s="441">
        <f t="shared" si="5"/>
        <v>16800</v>
      </c>
      <c r="M67" s="145"/>
      <c r="N67" s="145"/>
      <c r="O67" s="145"/>
      <c r="P67" s="145"/>
      <c r="Q67" s="145"/>
      <c r="R67" s="145"/>
      <c r="S67" s="145"/>
      <c r="T67" s="271">
        <f t="shared" si="4"/>
        <v>16800</v>
      </c>
      <c r="U67" s="443" t="s">
        <v>621</v>
      </c>
      <c r="V67" s="437" t="s">
        <v>595</v>
      </c>
      <c r="W67" s="457" t="s">
        <v>657</v>
      </c>
      <c r="X67" s="458">
        <v>43222</v>
      </c>
      <c r="Y67" s="458">
        <v>43343</v>
      </c>
      <c r="Z67" s="127" t="s">
        <v>94</v>
      </c>
      <c r="AA67" s="448"/>
      <c r="AB67" s="459"/>
      <c r="AC67" s="459"/>
      <c r="AD67" s="459"/>
      <c r="AE67" s="459"/>
      <c r="AF67" s="460"/>
      <c r="AG67" s="460"/>
      <c r="AH67" s="460"/>
      <c r="AI67" s="460"/>
      <c r="AJ67" s="460"/>
      <c r="AK67" s="932"/>
      <c r="AL67" s="1013">
        <f>T67</f>
        <v>16800</v>
      </c>
      <c r="AM67" s="459"/>
      <c r="AN67" s="1278">
        <f t="shared" si="6"/>
        <v>16800</v>
      </c>
      <c r="AO67" s="1295" t="s">
        <v>1557</v>
      </c>
    </row>
    <row r="68" spans="1:41" ht="56.25" customHeight="1" x14ac:dyDescent="0.25">
      <c r="A68" s="440" t="s">
        <v>969</v>
      </c>
      <c r="B68" s="439">
        <v>6</v>
      </c>
      <c r="C68" s="440" t="s">
        <v>970</v>
      </c>
      <c r="D68" s="449" t="s">
        <v>83</v>
      </c>
      <c r="E68" s="436" t="s">
        <v>1347</v>
      </c>
      <c r="F68" s="436" t="s">
        <v>971</v>
      </c>
      <c r="G68" s="435">
        <v>5088.88</v>
      </c>
      <c r="H68" s="435"/>
      <c r="I68" s="61"/>
      <c r="J68" s="376">
        <f>SUM(G68:H68)</f>
        <v>5088.88</v>
      </c>
      <c r="K68" s="143">
        <f t="shared" si="7"/>
        <v>5088.88</v>
      </c>
      <c r="L68" s="441">
        <f t="shared" si="5"/>
        <v>5088.88</v>
      </c>
      <c r="M68" s="62"/>
      <c r="N68" s="62"/>
      <c r="O68" s="62"/>
      <c r="P68" s="62"/>
      <c r="Q68" s="145"/>
      <c r="R68" s="62"/>
      <c r="S68" s="62"/>
      <c r="T68" s="271">
        <f t="shared" si="4"/>
        <v>5088.88</v>
      </c>
      <c r="U68" s="443" t="s">
        <v>621</v>
      </c>
      <c r="V68" s="437" t="s">
        <v>577</v>
      </c>
      <c r="W68" s="443" t="s">
        <v>973</v>
      </c>
      <c r="X68" s="442">
        <v>43101</v>
      </c>
      <c r="Y68" s="442">
        <v>43465</v>
      </c>
      <c r="Z68" s="444" t="s">
        <v>97</v>
      </c>
      <c r="AA68" s="61"/>
      <c r="AB68" s="445"/>
      <c r="AC68" s="445"/>
      <c r="AD68" s="445"/>
      <c r="AE68" s="445"/>
      <c r="AF68" s="446">
        <f>L68</f>
        <v>5088.88</v>
      </c>
      <c r="AG68" s="446"/>
      <c r="AH68" s="446"/>
      <c r="AI68" s="446"/>
      <c r="AJ68" s="446"/>
      <c r="AK68" s="441"/>
      <c r="AL68" s="445"/>
      <c r="AM68" s="445"/>
      <c r="AN68" s="1278">
        <f t="shared" si="6"/>
        <v>5088.88</v>
      </c>
      <c r="AO68" s="1295" t="s">
        <v>1557</v>
      </c>
    </row>
    <row r="69" spans="1:41" ht="89.25" customHeight="1" x14ac:dyDescent="0.25">
      <c r="A69" s="941" t="s">
        <v>969</v>
      </c>
      <c r="B69" s="450">
        <v>7</v>
      </c>
      <c r="C69" s="440" t="s">
        <v>965</v>
      </c>
      <c r="D69" s="944" t="s">
        <v>966</v>
      </c>
      <c r="E69" s="436" t="s">
        <v>1348</v>
      </c>
      <c r="F69" s="436" t="s">
        <v>967</v>
      </c>
      <c r="G69" s="435">
        <v>2000</v>
      </c>
      <c r="H69" s="435">
        <v>10705.92</v>
      </c>
      <c r="I69" s="448"/>
      <c r="J69" s="376">
        <f>SUM(G69:H69)</f>
        <v>12705.92</v>
      </c>
      <c r="K69" s="143">
        <f t="shared" si="7"/>
        <v>12705.92</v>
      </c>
      <c r="L69" s="441">
        <f t="shared" si="5"/>
        <v>12705.92</v>
      </c>
      <c r="M69" s="145"/>
      <c r="N69" s="145"/>
      <c r="O69" s="145"/>
      <c r="P69" s="145"/>
      <c r="Q69" s="145"/>
      <c r="R69" s="145"/>
      <c r="S69" s="145"/>
      <c r="T69" s="271">
        <f t="shared" si="4"/>
        <v>12705.92</v>
      </c>
      <c r="U69" s="443" t="s">
        <v>621</v>
      </c>
      <c r="V69" s="437" t="s">
        <v>577</v>
      </c>
      <c r="W69" s="443" t="s">
        <v>974</v>
      </c>
      <c r="X69" s="442">
        <v>43101</v>
      </c>
      <c r="Y69" s="442">
        <v>43465</v>
      </c>
      <c r="Z69" s="444" t="s">
        <v>97</v>
      </c>
      <c r="AA69" s="448"/>
      <c r="AB69" s="445"/>
      <c r="AC69" s="445"/>
      <c r="AD69" s="445"/>
      <c r="AE69" s="445"/>
      <c r="AF69" s="446">
        <f>L69</f>
        <v>12705.92</v>
      </c>
      <c r="AG69" s="446"/>
      <c r="AH69" s="446"/>
      <c r="AI69" s="446"/>
      <c r="AJ69" s="446"/>
      <c r="AK69" s="441"/>
      <c r="AL69" s="445"/>
      <c r="AM69" s="445"/>
      <c r="AN69" s="1278">
        <f t="shared" si="6"/>
        <v>12705.92</v>
      </c>
      <c r="AO69" s="1295" t="s">
        <v>1557</v>
      </c>
    </row>
    <row r="70" spans="1:41" ht="65.25" customHeight="1" x14ac:dyDescent="0.25">
      <c r="A70" s="440" t="s">
        <v>969</v>
      </c>
      <c r="B70" s="439">
        <v>8</v>
      </c>
      <c r="C70" s="440" t="s">
        <v>629</v>
      </c>
      <c r="D70" s="449" t="s">
        <v>83</v>
      </c>
      <c r="E70" s="436" t="s">
        <v>1349</v>
      </c>
      <c r="F70" s="436" t="s">
        <v>968</v>
      </c>
      <c r="G70" s="435">
        <v>5044</v>
      </c>
      <c r="H70" s="435"/>
      <c r="I70" s="448"/>
      <c r="J70" s="376">
        <f>SUM(G70:H70)</f>
        <v>5044</v>
      </c>
      <c r="K70" s="143">
        <f t="shared" si="7"/>
        <v>5044</v>
      </c>
      <c r="L70" s="441">
        <f t="shared" si="5"/>
        <v>5044</v>
      </c>
      <c r="M70" s="145"/>
      <c r="N70" s="145"/>
      <c r="O70" s="145"/>
      <c r="P70" s="145"/>
      <c r="Q70" s="145"/>
      <c r="R70" s="145"/>
      <c r="S70" s="145"/>
      <c r="T70" s="271">
        <f t="shared" si="4"/>
        <v>5044</v>
      </c>
      <c r="U70" s="443" t="s">
        <v>621</v>
      </c>
      <c r="V70" s="437" t="s">
        <v>577</v>
      </c>
      <c r="W70" s="443" t="s">
        <v>972</v>
      </c>
      <c r="X70" s="442">
        <v>43101</v>
      </c>
      <c r="Y70" s="442">
        <v>43465</v>
      </c>
      <c r="Z70" s="444" t="s">
        <v>97</v>
      </c>
      <c r="AA70" s="448"/>
      <c r="AB70" s="445"/>
      <c r="AC70" s="445"/>
      <c r="AD70" s="445"/>
      <c r="AE70" s="445"/>
      <c r="AF70" s="446">
        <f>L70</f>
        <v>5044</v>
      </c>
      <c r="AG70" s="446"/>
      <c r="AH70" s="446"/>
      <c r="AI70" s="446"/>
      <c r="AJ70" s="446"/>
      <c r="AK70" s="441"/>
      <c r="AL70" s="445"/>
      <c r="AM70" s="445"/>
      <c r="AN70" s="1278">
        <f t="shared" si="6"/>
        <v>5044</v>
      </c>
      <c r="AO70" s="1295" t="s">
        <v>1557</v>
      </c>
    </row>
    <row r="71" spans="1:41" ht="101.25" customHeight="1" x14ac:dyDescent="0.25">
      <c r="A71" s="440" t="s">
        <v>665</v>
      </c>
      <c r="B71" s="450">
        <v>9</v>
      </c>
      <c r="C71" s="440" t="s">
        <v>666</v>
      </c>
      <c r="D71" s="449" t="s">
        <v>83</v>
      </c>
      <c r="E71" s="436" t="s">
        <v>667</v>
      </c>
      <c r="F71" s="436" t="s">
        <v>663</v>
      </c>
      <c r="G71" s="435">
        <v>2418.71</v>
      </c>
      <c r="H71" s="469"/>
      <c r="I71" s="469"/>
      <c r="J71" s="469"/>
      <c r="K71" s="143">
        <f>G71</f>
        <v>2418.71</v>
      </c>
      <c r="L71" s="441">
        <f t="shared" si="5"/>
        <v>2418.71</v>
      </c>
      <c r="M71" s="145"/>
      <c r="N71" s="145"/>
      <c r="O71" s="145"/>
      <c r="P71" s="145"/>
      <c r="Q71" s="145"/>
      <c r="R71" s="145"/>
      <c r="S71" s="145"/>
      <c r="T71" s="271">
        <f t="shared" ref="T71:T78" si="8">SUM(L71:S71)</f>
        <v>2418.71</v>
      </c>
      <c r="U71" s="443" t="s">
        <v>621</v>
      </c>
      <c r="V71" s="440" t="s">
        <v>662</v>
      </c>
      <c r="W71" s="443" t="s">
        <v>671</v>
      </c>
      <c r="X71" s="472">
        <v>43192</v>
      </c>
      <c r="Y71" s="472">
        <v>43333</v>
      </c>
      <c r="Z71" s="444" t="s">
        <v>97</v>
      </c>
      <c r="AA71" s="448"/>
      <c r="AB71" s="473"/>
      <c r="AC71" s="473"/>
      <c r="AD71" s="473"/>
      <c r="AE71" s="474">
        <v>418.71</v>
      </c>
      <c r="AF71" s="473"/>
      <c r="AG71" s="473"/>
      <c r="AH71" s="460"/>
      <c r="AI71" s="460">
        <v>2000</v>
      </c>
      <c r="AJ71" s="473"/>
      <c r="AK71" s="473"/>
      <c r="AL71" s="473"/>
      <c r="AM71" s="473"/>
      <c r="AN71" s="1278">
        <f t="shared" ref="AN71:AN78" si="9">SUM(AB71:AM71)</f>
        <v>2418.71</v>
      </c>
      <c r="AO71" s="1295" t="s">
        <v>1557</v>
      </c>
    </row>
    <row r="72" spans="1:41" ht="105" customHeight="1" x14ac:dyDescent="0.25">
      <c r="A72" s="440" t="s">
        <v>665</v>
      </c>
      <c r="B72" s="439">
        <v>10</v>
      </c>
      <c r="C72" s="470" t="s">
        <v>664</v>
      </c>
      <c r="D72" s="470" t="s">
        <v>83</v>
      </c>
      <c r="E72" s="436" t="s">
        <v>668</v>
      </c>
      <c r="F72" s="436" t="s">
        <v>670</v>
      </c>
      <c r="G72" s="452">
        <v>1508.16</v>
      </c>
      <c r="H72" s="471"/>
      <c r="I72" s="469"/>
      <c r="J72" s="469"/>
      <c r="K72" s="143">
        <f>G72</f>
        <v>1508.16</v>
      </c>
      <c r="L72" s="441">
        <f t="shared" si="5"/>
        <v>1508.16</v>
      </c>
      <c r="M72" s="145"/>
      <c r="N72" s="145"/>
      <c r="O72" s="145"/>
      <c r="P72" s="145"/>
      <c r="Q72" s="145"/>
      <c r="R72" s="145"/>
      <c r="S72" s="145"/>
      <c r="T72" s="271">
        <f t="shared" si="8"/>
        <v>1508.16</v>
      </c>
      <c r="U72" s="443" t="s">
        <v>621</v>
      </c>
      <c r="V72" s="440" t="s">
        <v>662</v>
      </c>
      <c r="W72" s="443" t="s">
        <v>672</v>
      </c>
      <c r="X72" s="472">
        <v>42862</v>
      </c>
      <c r="Y72" s="472">
        <v>43302</v>
      </c>
      <c r="Z72" s="444" t="s">
        <v>94</v>
      </c>
      <c r="AA72" s="448"/>
      <c r="AB72" s="473"/>
      <c r="AC72" s="473"/>
      <c r="AD72" s="473"/>
      <c r="AE72" s="473"/>
      <c r="AF72" s="474">
        <v>508.16</v>
      </c>
      <c r="AG72" s="473"/>
      <c r="AH72" s="460">
        <v>1000</v>
      </c>
      <c r="AI72" s="460"/>
      <c r="AJ72" s="473"/>
      <c r="AK72" s="473"/>
      <c r="AL72" s="473"/>
      <c r="AM72" s="473"/>
      <c r="AN72" s="1278">
        <f t="shared" si="9"/>
        <v>1508.16</v>
      </c>
      <c r="AO72" s="1295" t="s">
        <v>1557</v>
      </c>
    </row>
    <row r="73" spans="1:41" ht="84" customHeight="1" x14ac:dyDescent="0.25">
      <c r="A73" s="939" t="s">
        <v>673</v>
      </c>
      <c r="B73" s="450">
        <v>11</v>
      </c>
      <c r="C73" s="475" t="s">
        <v>676</v>
      </c>
      <c r="D73" s="939" t="s">
        <v>674</v>
      </c>
      <c r="E73" s="436" t="s">
        <v>675</v>
      </c>
      <c r="F73" s="438"/>
      <c r="G73" s="438"/>
      <c r="H73" s="477">
        <f>J73</f>
        <v>12311.27</v>
      </c>
      <c r="I73" s="438"/>
      <c r="J73" s="376">
        <v>12311.27</v>
      </c>
      <c r="K73" s="143">
        <f>I73+J73</f>
        <v>12311.27</v>
      </c>
      <c r="L73" s="441">
        <f t="shared" si="5"/>
        <v>12311.27</v>
      </c>
      <c r="M73" s="145"/>
      <c r="N73" s="145"/>
      <c r="O73" s="145"/>
      <c r="P73" s="145"/>
      <c r="Q73" s="145"/>
      <c r="R73" s="145"/>
      <c r="S73" s="145"/>
      <c r="T73" s="271">
        <f t="shared" si="8"/>
        <v>12311.27</v>
      </c>
      <c r="U73" s="443" t="s">
        <v>621</v>
      </c>
      <c r="V73" s="438" t="s">
        <v>678</v>
      </c>
      <c r="W73" s="438" t="s">
        <v>677</v>
      </c>
      <c r="X73" s="476">
        <v>43101</v>
      </c>
      <c r="Y73" s="476">
        <v>43465</v>
      </c>
      <c r="Z73" s="444" t="s">
        <v>97</v>
      </c>
      <c r="AA73" s="448"/>
      <c r="AB73" s="473"/>
      <c r="AC73" s="473"/>
      <c r="AD73" s="473"/>
      <c r="AE73" s="473"/>
      <c r="AF73" s="460">
        <f>T73</f>
        <v>12311.27</v>
      </c>
      <c r="AG73" s="473"/>
      <c r="AH73" s="474"/>
      <c r="AI73" s="473"/>
      <c r="AJ73" s="473"/>
      <c r="AK73" s="473"/>
      <c r="AL73" s="473"/>
      <c r="AM73" s="473"/>
      <c r="AN73" s="1278">
        <f t="shared" si="9"/>
        <v>12311.27</v>
      </c>
      <c r="AO73" s="1295" t="s">
        <v>1557</v>
      </c>
    </row>
    <row r="74" spans="1:41" s="992" customFormat="1" ht="159.75" customHeight="1" x14ac:dyDescent="0.25">
      <c r="A74" s="939" t="s">
        <v>673</v>
      </c>
      <c r="B74" s="439">
        <v>12</v>
      </c>
      <c r="C74" s="475" t="s">
        <v>1317</v>
      </c>
      <c r="D74" s="991" t="s">
        <v>512</v>
      </c>
      <c r="E74" s="795" t="s">
        <v>1321</v>
      </c>
      <c r="F74" s="795" t="s">
        <v>1322</v>
      </c>
      <c r="G74" s="796"/>
      <c r="H74" s="477">
        <f>K74</f>
        <v>16800</v>
      </c>
      <c r="I74" s="796"/>
      <c r="J74" s="376">
        <v>16800</v>
      </c>
      <c r="K74" s="143">
        <v>16800</v>
      </c>
      <c r="L74" s="441">
        <v>16800</v>
      </c>
      <c r="M74" s="993"/>
      <c r="N74" s="993"/>
      <c r="O74" s="993"/>
      <c r="P74" s="993"/>
      <c r="Q74" s="993"/>
      <c r="R74" s="993"/>
      <c r="S74" s="993"/>
      <c r="T74" s="271">
        <f t="shared" si="8"/>
        <v>16800</v>
      </c>
      <c r="U74" s="443" t="s">
        <v>621</v>
      </c>
      <c r="V74" s="438" t="s">
        <v>678</v>
      </c>
      <c r="W74" s="438" t="s">
        <v>1331</v>
      </c>
      <c r="X74" s="476">
        <v>43101</v>
      </c>
      <c r="Y74" s="476">
        <v>43465</v>
      </c>
      <c r="Z74" s="444" t="s">
        <v>97</v>
      </c>
      <c r="AA74" s="858"/>
      <c r="AB74" s="473"/>
      <c r="AC74" s="473"/>
      <c r="AD74" s="473"/>
      <c r="AE74" s="473"/>
      <c r="AF74" s="460"/>
      <c r="AG74" s="473">
        <v>16800</v>
      </c>
      <c r="AH74" s="474"/>
      <c r="AI74" s="473"/>
      <c r="AJ74" s="473"/>
      <c r="AK74" s="473"/>
      <c r="AL74" s="473"/>
      <c r="AM74" s="473"/>
      <c r="AN74" s="1278">
        <f t="shared" si="9"/>
        <v>16800</v>
      </c>
      <c r="AO74" s="1295" t="s">
        <v>1557</v>
      </c>
    </row>
    <row r="75" spans="1:41" s="992" customFormat="1" ht="113.25" customHeight="1" x14ac:dyDescent="0.25">
      <c r="A75" s="939" t="s">
        <v>673</v>
      </c>
      <c r="B75" s="450">
        <v>13</v>
      </c>
      <c r="C75" s="475" t="s">
        <v>1328</v>
      </c>
      <c r="D75" s="991" t="s">
        <v>510</v>
      </c>
      <c r="E75" s="795" t="s">
        <v>1350</v>
      </c>
      <c r="F75" s="795" t="s">
        <v>1351</v>
      </c>
      <c r="G75" s="796"/>
      <c r="H75" s="477">
        <f>K75</f>
        <v>40000</v>
      </c>
      <c r="I75" s="796"/>
      <c r="J75" s="376">
        <v>40000</v>
      </c>
      <c r="K75" s="143">
        <v>40000</v>
      </c>
      <c r="L75" s="441">
        <v>40000</v>
      </c>
      <c r="M75" s="993"/>
      <c r="N75" s="993"/>
      <c r="O75" s="993"/>
      <c r="P75" s="993"/>
      <c r="Q75" s="993"/>
      <c r="R75" s="993"/>
      <c r="S75" s="993"/>
      <c r="T75" s="271">
        <f t="shared" si="8"/>
        <v>40000</v>
      </c>
      <c r="U75" s="443" t="s">
        <v>621</v>
      </c>
      <c r="V75" s="438" t="s">
        <v>678</v>
      </c>
      <c r="W75" s="438" t="s">
        <v>1332</v>
      </c>
      <c r="X75" s="476">
        <v>43101</v>
      </c>
      <c r="Y75" s="476">
        <v>43465</v>
      </c>
      <c r="Z75" s="444" t="s">
        <v>97</v>
      </c>
      <c r="AA75" s="858"/>
      <c r="AB75" s="473"/>
      <c r="AC75" s="473"/>
      <c r="AD75" s="473"/>
      <c r="AE75" s="473"/>
      <c r="AF75" s="460"/>
      <c r="AG75" s="473">
        <v>40000</v>
      </c>
      <c r="AH75" s="474"/>
      <c r="AI75" s="473"/>
      <c r="AJ75" s="473"/>
      <c r="AK75" s="473"/>
      <c r="AL75" s="473"/>
      <c r="AM75" s="473"/>
      <c r="AN75" s="1278">
        <f t="shared" si="9"/>
        <v>40000</v>
      </c>
      <c r="AO75" s="1295" t="s">
        <v>1557</v>
      </c>
    </row>
    <row r="76" spans="1:41" s="992" customFormat="1" ht="63.75" x14ac:dyDescent="0.25">
      <c r="A76" s="939" t="s">
        <v>673</v>
      </c>
      <c r="B76" s="439">
        <v>14</v>
      </c>
      <c r="C76" s="475" t="s">
        <v>1329</v>
      </c>
      <c r="D76" s="991" t="s">
        <v>409</v>
      </c>
      <c r="E76" s="795" t="s">
        <v>1323</v>
      </c>
      <c r="F76" s="795" t="s">
        <v>1324</v>
      </c>
      <c r="G76" s="796"/>
      <c r="H76" s="477">
        <f>K76</f>
        <v>5600</v>
      </c>
      <c r="I76" s="796"/>
      <c r="J76" s="376">
        <v>5600</v>
      </c>
      <c r="K76" s="143">
        <v>5600</v>
      </c>
      <c r="L76" s="441">
        <v>5600</v>
      </c>
      <c r="M76" s="993"/>
      <c r="N76" s="993"/>
      <c r="O76" s="993"/>
      <c r="P76" s="993"/>
      <c r="Q76" s="993"/>
      <c r="R76" s="993"/>
      <c r="S76" s="993"/>
      <c r="T76" s="271">
        <f t="shared" si="8"/>
        <v>5600</v>
      </c>
      <c r="U76" s="443" t="s">
        <v>621</v>
      </c>
      <c r="V76" s="438" t="s">
        <v>678</v>
      </c>
      <c r="W76" s="438" t="s">
        <v>677</v>
      </c>
      <c r="X76" s="476">
        <v>43101</v>
      </c>
      <c r="Y76" s="476">
        <v>43465</v>
      </c>
      <c r="Z76" s="444" t="s">
        <v>97</v>
      </c>
      <c r="AA76" s="858"/>
      <c r="AB76" s="473"/>
      <c r="AC76" s="473"/>
      <c r="AD76" s="473"/>
      <c r="AE76" s="473"/>
      <c r="AF76" s="460"/>
      <c r="AG76" s="473">
        <v>5600</v>
      </c>
      <c r="AH76" s="474"/>
      <c r="AI76" s="473"/>
      <c r="AJ76" s="473"/>
      <c r="AK76" s="473"/>
      <c r="AL76" s="473"/>
      <c r="AM76" s="473"/>
      <c r="AN76" s="1278">
        <f t="shared" si="9"/>
        <v>5600</v>
      </c>
      <c r="AO76" s="1295" t="s">
        <v>1557</v>
      </c>
    </row>
    <row r="77" spans="1:41" s="992" customFormat="1" ht="81" customHeight="1" x14ac:dyDescent="0.25">
      <c r="A77" s="939" t="s">
        <v>673</v>
      </c>
      <c r="B77" s="450">
        <v>15</v>
      </c>
      <c r="C77" s="475" t="s">
        <v>1352</v>
      </c>
      <c r="D77" s="991" t="s">
        <v>472</v>
      </c>
      <c r="E77" s="795" t="s">
        <v>1325</v>
      </c>
      <c r="F77" s="795" t="s">
        <v>1326</v>
      </c>
      <c r="G77" s="796"/>
      <c r="H77" s="477">
        <f>K77</f>
        <v>4000</v>
      </c>
      <c r="I77" s="796"/>
      <c r="J77" s="376">
        <v>4000</v>
      </c>
      <c r="K77" s="143">
        <v>4000</v>
      </c>
      <c r="L77" s="441">
        <v>4000</v>
      </c>
      <c r="M77" s="993"/>
      <c r="N77" s="993"/>
      <c r="O77" s="993"/>
      <c r="P77" s="993"/>
      <c r="Q77" s="993"/>
      <c r="R77" s="993"/>
      <c r="S77" s="993"/>
      <c r="T77" s="271">
        <f t="shared" si="8"/>
        <v>4000</v>
      </c>
      <c r="U77" s="443" t="s">
        <v>621</v>
      </c>
      <c r="V77" s="438" t="s">
        <v>678</v>
      </c>
      <c r="W77" s="438" t="s">
        <v>1331</v>
      </c>
      <c r="X77" s="476">
        <v>43101</v>
      </c>
      <c r="Y77" s="476">
        <v>43465</v>
      </c>
      <c r="Z77" s="444" t="s">
        <v>97</v>
      </c>
      <c r="AA77" s="858"/>
      <c r="AB77" s="473"/>
      <c r="AC77" s="473"/>
      <c r="AD77" s="473"/>
      <c r="AE77" s="473"/>
      <c r="AF77" s="460"/>
      <c r="AG77" s="473">
        <v>4000</v>
      </c>
      <c r="AH77" s="474"/>
      <c r="AI77" s="473"/>
      <c r="AJ77" s="473"/>
      <c r="AK77" s="473"/>
      <c r="AL77" s="473"/>
      <c r="AM77" s="473"/>
      <c r="AN77" s="1278">
        <f t="shared" si="9"/>
        <v>4000</v>
      </c>
      <c r="AO77" s="1295" t="s">
        <v>1557</v>
      </c>
    </row>
    <row r="78" spans="1:41" s="992" customFormat="1" ht="66.75" customHeight="1" thickBot="1" x14ac:dyDescent="0.3">
      <c r="A78" s="939" t="s">
        <v>673</v>
      </c>
      <c r="B78" s="439">
        <v>16</v>
      </c>
      <c r="C78" s="475" t="s">
        <v>1330</v>
      </c>
      <c r="D78" s="991" t="s">
        <v>472</v>
      </c>
      <c r="E78" s="795" t="s">
        <v>1353</v>
      </c>
      <c r="F78" s="795" t="s">
        <v>1327</v>
      </c>
      <c r="G78" s="796"/>
      <c r="H78" s="477">
        <f>K78</f>
        <v>5000</v>
      </c>
      <c r="I78" s="796"/>
      <c r="J78" s="376">
        <v>5000</v>
      </c>
      <c r="K78" s="143">
        <v>5000</v>
      </c>
      <c r="L78" s="441">
        <v>5000</v>
      </c>
      <c r="M78" s="993"/>
      <c r="N78" s="993"/>
      <c r="O78" s="993"/>
      <c r="P78" s="993"/>
      <c r="Q78" s="993"/>
      <c r="R78" s="993"/>
      <c r="S78" s="993"/>
      <c r="T78" s="271">
        <f t="shared" si="8"/>
        <v>5000</v>
      </c>
      <c r="U78" s="443" t="s">
        <v>621</v>
      </c>
      <c r="V78" s="438" t="s">
        <v>678</v>
      </c>
      <c r="W78" s="438" t="s">
        <v>1332</v>
      </c>
      <c r="X78" s="476">
        <v>43101</v>
      </c>
      <c r="Y78" s="476">
        <v>43465</v>
      </c>
      <c r="Z78" s="444" t="s">
        <v>97</v>
      </c>
      <c r="AA78" s="858"/>
      <c r="AB78" s="473"/>
      <c r="AC78" s="473"/>
      <c r="AD78" s="473"/>
      <c r="AE78" s="473"/>
      <c r="AF78" s="460"/>
      <c r="AG78" s="473">
        <v>5000</v>
      </c>
      <c r="AH78" s="474"/>
      <c r="AI78" s="473"/>
      <c r="AJ78" s="473"/>
      <c r="AK78" s="473"/>
      <c r="AL78" s="473"/>
      <c r="AM78" s="473"/>
      <c r="AN78" s="1278">
        <f t="shared" si="9"/>
        <v>5000</v>
      </c>
      <c r="AO78" s="1295" t="s">
        <v>1557</v>
      </c>
    </row>
    <row r="79" spans="1:41" ht="14.25" customHeight="1" thickBot="1" x14ac:dyDescent="0.3">
      <c r="A79" s="38"/>
      <c r="B79" s="39"/>
      <c r="C79" s="461"/>
      <c r="D79" s="461"/>
      <c r="E79" s="462"/>
      <c r="F79" s="462"/>
      <c r="G79" s="463"/>
      <c r="H79" s="463"/>
      <c r="I79" s="464"/>
      <c r="J79" s="463"/>
      <c r="K79" s="330">
        <f>SUM(K63:K78)</f>
        <v>153644.19</v>
      </c>
      <c r="L79" s="175">
        <f>SUM(L63:L78)</f>
        <v>153644.19</v>
      </c>
      <c r="M79" s="465"/>
      <c r="N79" s="465"/>
      <c r="O79" s="465"/>
      <c r="P79" s="465"/>
      <c r="Q79" s="465"/>
      <c r="R79" s="465"/>
      <c r="S79" s="465"/>
      <c r="T79" s="330">
        <f>SUM(T63:T78)</f>
        <v>153644.19</v>
      </c>
      <c r="U79" s="466"/>
      <c r="V79" s="464"/>
      <c r="W79" s="466"/>
      <c r="X79" s="467"/>
      <c r="Y79" s="467"/>
      <c r="Z79" s="466"/>
      <c r="AA79" s="464"/>
      <c r="AB79" s="464"/>
      <c r="AC79" s="464"/>
      <c r="AD79" s="464"/>
      <c r="AE79" s="464"/>
      <c r="AF79" s="468"/>
      <c r="AG79" s="468"/>
      <c r="AH79" s="468"/>
      <c r="AI79" s="468"/>
      <c r="AJ79" s="468"/>
      <c r="AK79" s="464"/>
      <c r="AL79" s="464"/>
      <c r="AM79" s="300"/>
      <c r="AN79" s="1279">
        <f>SUM(AN63:AN73)</f>
        <v>82244.19</v>
      </c>
      <c r="AO79" s="1263"/>
    </row>
    <row r="80" spans="1:41" s="129" customFormat="1" ht="61.5" customHeight="1" thickBot="1" x14ac:dyDescent="0.25">
      <c r="A80" s="130" t="s">
        <v>101</v>
      </c>
      <c r="B80" s="52">
        <v>1</v>
      </c>
      <c r="C80" s="287" t="s">
        <v>99</v>
      </c>
      <c r="D80" s="287" t="s">
        <v>100</v>
      </c>
      <c r="E80" s="287" t="s">
        <v>92</v>
      </c>
      <c r="F80" s="130" t="s">
        <v>93</v>
      </c>
      <c r="G80" s="134">
        <v>44771.46</v>
      </c>
      <c r="H80" s="131"/>
      <c r="I80" s="131"/>
      <c r="J80" s="134">
        <v>44771.46</v>
      </c>
      <c r="K80" s="143">
        <v>44771.46</v>
      </c>
      <c r="L80" s="250">
        <v>44771.46</v>
      </c>
      <c r="M80" s="132"/>
      <c r="N80" s="132"/>
      <c r="O80" s="132"/>
      <c r="P80" s="132"/>
      <c r="Q80" s="132"/>
      <c r="R80" s="132"/>
      <c r="S80" s="132"/>
      <c r="T80" s="271">
        <f>SUM(L80:S80)</f>
        <v>44771.46</v>
      </c>
      <c r="U80" s="130" t="s">
        <v>98</v>
      </c>
      <c r="V80" s="130" t="s">
        <v>95</v>
      </c>
      <c r="W80" s="130" t="s">
        <v>96</v>
      </c>
      <c r="X80" s="133">
        <v>43405</v>
      </c>
      <c r="Y80" s="133">
        <v>43465</v>
      </c>
      <c r="Z80" s="131" t="s">
        <v>97</v>
      </c>
      <c r="AA80" s="131"/>
      <c r="AB80" s="414"/>
      <c r="AC80" s="414"/>
      <c r="AD80" s="414"/>
      <c r="AE80" s="414"/>
      <c r="AF80" s="414"/>
      <c r="AG80" s="414"/>
      <c r="AH80" s="414"/>
      <c r="AI80" s="414"/>
      <c r="AJ80" s="414"/>
      <c r="AK80" s="414"/>
      <c r="AL80" s="415">
        <v>44771.46</v>
      </c>
      <c r="AM80" s="994"/>
      <c r="AN80" s="1280">
        <f>SUM(AB80:AM80)</f>
        <v>44771.46</v>
      </c>
      <c r="AO80" s="1289" t="s">
        <v>1561</v>
      </c>
    </row>
    <row r="81" spans="1:41" ht="15" customHeight="1" thickBot="1" x14ac:dyDescent="0.3">
      <c r="A81" s="38"/>
      <c r="B81" s="39"/>
      <c r="C81" s="40"/>
      <c r="D81" s="40"/>
      <c r="E81" s="41"/>
      <c r="F81" s="41"/>
      <c r="G81" s="42"/>
      <c r="H81" s="42"/>
      <c r="I81" s="43"/>
      <c r="J81" s="42"/>
      <c r="K81" s="330">
        <f>SUM(K80)</f>
        <v>44771.46</v>
      </c>
      <c r="L81" s="175">
        <f>SUM(L80)</f>
        <v>44771.46</v>
      </c>
      <c r="M81" s="44"/>
      <c r="N81" s="44"/>
      <c r="O81" s="44"/>
      <c r="P81" s="44"/>
      <c r="Q81" s="44"/>
      <c r="R81" s="44"/>
      <c r="S81" s="44"/>
      <c r="T81" s="330">
        <f>SUM(L81:S81)</f>
        <v>44771.46</v>
      </c>
      <c r="U81" s="46"/>
      <c r="V81" s="43"/>
      <c r="W81" s="46"/>
      <c r="X81" s="47"/>
      <c r="Y81" s="47"/>
      <c r="Z81" s="46"/>
      <c r="AA81" s="43"/>
      <c r="AB81" s="43"/>
      <c r="AC81" s="43"/>
      <c r="AD81" s="43"/>
      <c r="AE81" s="43"/>
      <c r="AF81" s="45"/>
      <c r="AG81" s="45"/>
      <c r="AH81" s="45"/>
      <c r="AI81" s="45"/>
      <c r="AJ81" s="45"/>
      <c r="AK81" s="43"/>
      <c r="AL81" s="43"/>
      <c r="AM81" s="300"/>
      <c r="AN81" s="1279">
        <f>SUM(AN80)</f>
        <v>44771.46</v>
      </c>
      <c r="AO81" s="1263"/>
    </row>
    <row r="82" spans="1:41" s="520" customFormat="1" ht="86.25" customHeight="1" x14ac:dyDescent="0.25">
      <c r="A82" s="130" t="s">
        <v>462</v>
      </c>
      <c r="B82" s="499">
        <v>1</v>
      </c>
      <c r="C82" s="516" t="s">
        <v>750</v>
      </c>
      <c r="D82" s="502" t="s">
        <v>100</v>
      </c>
      <c r="E82" s="502" t="s">
        <v>752</v>
      </c>
      <c r="F82" s="502" t="s">
        <v>766</v>
      </c>
      <c r="G82" s="519"/>
      <c r="H82" s="789">
        <v>10000</v>
      </c>
      <c r="I82" s="502"/>
      <c r="J82" s="134">
        <v>15874.26</v>
      </c>
      <c r="K82" s="143">
        <f>J82</f>
        <v>15874.26</v>
      </c>
      <c r="L82" s="250">
        <v>3874.26</v>
      </c>
      <c r="M82" s="157"/>
      <c r="N82" s="157"/>
      <c r="O82" s="157"/>
      <c r="P82" s="157"/>
      <c r="Q82" s="157"/>
      <c r="R82" s="157"/>
      <c r="S82" s="158">
        <v>12000</v>
      </c>
      <c r="T82" s="271">
        <f>SUM(L82:S82)</f>
        <v>15874.26</v>
      </c>
      <c r="U82" s="130" t="s">
        <v>799</v>
      </c>
      <c r="V82" s="438" t="s">
        <v>800</v>
      </c>
      <c r="W82" s="130" t="s">
        <v>801</v>
      </c>
      <c r="X82" s="133">
        <v>43108</v>
      </c>
      <c r="Y82" s="133">
        <v>43434</v>
      </c>
      <c r="Z82" s="444" t="s">
        <v>97</v>
      </c>
      <c r="AA82" s="501" t="s">
        <v>802</v>
      </c>
      <c r="AB82" s="473"/>
      <c r="AC82" s="473"/>
      <c r="AD82" s="473"/>
      <c r="AE82" s="474"/>
      <c r="AF82" s="473"/>
      <c r="AG82" s="473"/>
      <c r="AH82" s="460"/>
      <c r="AI82" s="460"/>
      <c r="AJ82" s="460">
        <v>3874.26</v>
      </c>
      <c r="AK82" s="473"/>
      <c r="AL82" s="473"/>
      <c r="AM82" s="473"/>
      <c r="AN82" s="1278">
        <f t="shared" ref="AN82:AN89" si="10">SUM(AB82:AM82)</f>
        <v>3874.26</v>
      </c>
      <c r="AO82" s="1296" t="s">
        <v>1562</v>
      </c>
    </row>
    <row r="83" spans="1:41" s="520" customFormat="1" ht="62.25" customHeight="1" x14ac:dyDescent="0.25">
      <c r="A83" s="130" t="s">
        <v>462</v>
      </c>
      <c r="B83" s="499">
        <v>3</v>
      </c>
      <c r="C83" s="516" t="s">
        <v>763</v>
      </c>
      <c r="D83" s="502" t="s">
        <v>100</v>
      </c>
      <c r="E83" s="502" t="s">
        <v>1354</v>
      </c>
      <c r="F83" s="517" t="s">
        <v>753</v>
      </c>
      <c r="G83" s="519"/>
      <c r="H83" s="789">
        <v>10000</v>
      </c>
      <c r="I83" s="502"/>
      <c r="J83" s="134">
        <v>560.13</v>
      </c>
      <c r="K83" s="143">
        <f>J83</f>
        <v>560.13</v>
      </c>
      <c r="L83" s="250">
        <v>560.13</v>
      </c>
      <c r="M83" s="518"/>
      <c r="N83" s="518"/>
      <c r="O83" s="518"/>
      <c r="P83" s="518"/>
      <c r="Q83" s="518"/>
      <c r="R83" s="518"/>
      <c r="S83" s="518"/>
      <c r="T83" s="271">
        <f>SUM(L83:S83)</f>
        <v>560.13</v>
      </c>
      <c r="U83" s="130" t="s">
        <v>799</v>
      </c>
      <c r="V83" s="438" t="s">
        <v>800</v>
      </c>
      <c r="W83" s="130" t="s">
        <v>801</v>
      </c>
      <c r="X83" s="133">
        <v>43108</v>
      </c>
      <c r="Y83" s="133">
        <v>43464</v>
      </c>
      <c r="Z83" s="444" t="s">
        <v>97</v>
      </c>
      <c r="AA83" s="501" t="s">
        <v>802</v>
      </c>
      <c r="AB83" s="473"/>
      <c r="AC83" s="473"/>
      <c r="AD83" s="473"/>
      <c r="AE83" s="474"/>
      <c r="AF83" s="473"/>
      <c r="AG83" s="473"/>
      <c r="AH83" s="460"/>
      <c r="AI83" s="460"/>
      <c r="AJ83" s="460">
        <v>560.13</v>
      </c>
      <c r="AK83" s="460"/>
      <c r="AL83" s="460"/>
      <c r="AM83" s="460"/>
      <c r="AN83" s="1278">
        <f t="shared" si="10"/>
        <v>560.13</v>
      </c>
      <c r="AO83" s="1296" t="s">
        <v>1562</v>
      </c>
    </row>
    <row r="84" spans="1:41" s="520" customFormat="1" ht="50.25" customHeight="1" x14ac:dyDescent="0.25">
      <c r="A84" s="130" t="s">
        <v>462</v>
      </c>
      <c r="B84" s="499">
        <v>3</v>
      </c>
      <c r="C84" s="502" t="s">
        <v>754</v>
      </c>
      <c r="D84" s="500" t="s">
        <v>751</v>
      </c>
      <c r="E84" s="502" t="s">
        <v>755</v>
      </c>
      <c r="F84" s="502" t="s">
        <v>767</v>
      </c>
      <c r="G84" s="790">
        <v>180617</v>
      </c>
      <c r="H84" s="790">
        <v>34238</v>
      </c>
      <c r="I84" s="503"/>
      <c r="J84" s="134">
        <v>3761.13</v>
      </c>
      <c r="K84" s="143">
        <v>3761.13</v>
      </c>
      <c r="L84" s="250">
        <v>3761.13</v>
      </c>
      <c r="M84" s="518"/>
      <c r="N84" s="518"/>
      <c r="O84" s="518"/>
      <c r="P84" s="518"/>
      <c r="Q84" s="518"/>
      <c r="R84" s="518"/>
      <c r="S84" s="518"/>
      <c r="T84" s="271">
        <f t="shared" ref="T84:T89" si="11">SUM(L84:S84)</f>
        <v>3761.13</v>
      </c>
      <c r="U84" s="130" t="s">
        <v>799</v>
      </c>
      <c r="V84" s="438" t="s">
        <v>803</v>
      </c>
      <c r="W84" s="130" t="s">
        <v>804</v>
      </c>
      <c r="X84" s="133">
        <v>43132</v>
      </c>
      <c r="Y84" s="133">
        <v>43465</v>
      </c>
      <c r="Z84" s="127" t="s">
        <v>391</v>
      </c>
      <c r="AA84" s="501" t="s">
        <v>805</v>
      </c>
      <c r="AB84" s="473"/>
      <c r="AC84" s="473"/>
      <c r="AD84" s="473"/>
      <c r="AE84" s="474"/>
      <c r="AF84" s="473"/>
      <c r="AG84" s="473"/>
      <c r="AH84" s="460"/>
      <c r="AI84" s="460"/>
      <c r="AJ84" s="460"/>
      <c r="AK84" s="460"/>
      <c r="AL84" s="460"/>
      <c r="AM84" s="460">
        <v>3761.13</v>
      </c>
      <c r="AN84" s="1278">
        <f t="shared" si="10"/>
        <v>3761.13</v>
      </c>
      <c r="AO84" s="1296" t="s">
        <v>1562</v>
      </c>
    </row>
    <row r="85" spans="1:41" s="520" customFormat="1" ht="50.25" customHeight="1" x14ac:dyDescent="0.25">
      <c r="A85" s="130" t="s">
        <v>462</v>
      </c>
      <c r="B85" s="499">
        <v>4</v>
      </c>
      <c r="C85" s="502" t="s">
        <v>765</v>
      </c>
      <c r="D85" s="500" t="s">
        <v>100</v>
      </c>
      <c r="E85" s="502" t="s">
        <v>756</v>
      </c>
      <c r="F85" s="502" t="s">
        <v>768</v>
      </c>
      <c r="G85" s="792">
        <v>15874.26</v>
      </c>
      <c r="H85" s="792">
        <v>10000</v>
      </c>
      <c r="I85" s="503"/>
      <c r="J85" s="134">
        <v>1420</v>
      </c>
      <c r="K85" s="143">
        <v>1420</v>
      </c>
      <c r="L85" s="250">
        <v>1420</v>
      </c>
      <c r="M85" s="518"/>
      <c r="N85" s="518"/>
      <c r="O85" s="518"/>
      <c r="P85" s="518"/>
      <c r="Q85" s="518"/>
      <c r="R85" s="518"/>
      <c r="S85" s="518"/>
      <c r="T85" s="271">
        <f t="shared" si="11"/>
        <v>1420</v>
      </c>
      <c r="U85" s="130" t="s">
        <v>799</v>
      </c>
      <c r="V85" s="438" t="s">
        <v>803</v>
      </c>
      <c r="W85" s="130" t="s">
        <v>804</v>
      </c>
      <c r="X85" s="133">
        <v>43191</v>
      </c>
      <c r="Y85" s="133">
        <v>43465</v>
      </c>
      <c r="Z85" s="444" t="s">
        <v>391</v>
      </c>
      <c r="AA85" s="501" t="s">
        <v>806</v>
      </c>
      <c r="AB85" s="473"/>
      <c r="AC85" s="473"/>
      <c r="AD85" s="473"/>
      <c r="AE85" s="474"/>
      <c r="AF85" s="473"/>
      <c r="AG85" s="473"/>
      <c r="AH85" s="460"/>
      <c r="AI85" s="460"/>
      <c r="AJ85" s="460"/>
      <c r="AK85" s="460"/>
      <c r="AL85" s="460">
        <v>1420</v>
      </c>
      <c r="AM85" s="460"/>
      <c r="AN85" s="1278">
        <f t="shared" si="10"/>
        <v>1420</v>
      </c>
      <c r="AO85" s="1296" t="s">
        <v>1562</v>
      </c>
    </row>
    <row r="86" spans="1:41" s="520" customFormat="1" ht="50.25" customHeight="1" x14ac:dyDescent="0.25">
      <c r="A86" s="130" t="s">
        <v>462</v>
      </c>
      <c r="B86" s="499">
        <v>5</v>
      </c>
      <c r="C86" s="502" t="s">
        <v>764</v>
      </c>
      <c r="D86" s="501" t="s">
        <v>100</v>
      </c>
      <c r="E86" s="501" t="s">
        <v>757</v>
      </c>
      <c r="F86" s="502" t="s">
        <v>769</v>
      </c>
      <c r="G86" s="791">
        <v>3423</v>
      </c>
      <c r="H86" s="791">
        <v>10455</v>
      </c>
      <c r="I86" s="502"/>
      <c r="J86" s="134">
        <v>1288.31</v>
      </c>
      <c r="K86" s="143">
        <v>1288.31</v>
      </c>
      <c r="L86" s="250">
        <v>1288.31</v>
      </c>
      <c r="M86" s="157"/>
      <c r="N86" s="157"/>
      <c r="O86" s="157"/>
      <c r="P86" s="157"/>
      <c r="Q86" s="157"/>
      <c r="R86" s="157"/>
      <c r="S86" s="157"/>
      <c r="T86" s="271">
        <f t="shared" si="11"/>
        <v>1288.31</v>
      </c>
      <c r="U86" s="130" t="s">
        <v>799</v>
      </c>
      <c r="V86" s="438" t="s">
        <v>780</v>
      </c>
      <c r="W86" s="130" t="s">
        <v>807</v>
      </c>
      <c r="X86" s="133">
        <v>43101</v>
      </c>
      <c r="Y86" s="133">
        <v>43465</v>
      </c>
      <c r="Z86" s="444" t="s">
        <v>97</v>
      </c>
      <c r="AA86" s="517"/>
      <c r="AB86" s="473"/>
      <c r="AC86" s="473"/>
      <c r="AD86" s="473"/>
      <c r="AE86" s="474"/>
      <c r="AF86" s="473"/>
      <c r="AG86" s="473"/>
      <c r="AH86" s="460"/>
      <c r="AI86" s="460"/>
      <c r="AJ86" s="460"/>
      <c r="AK86" s="460"/>
      <c r="AL86" s="460">
        <v>1288.31</v>
      </c>
      <c r="AM86" s="460"/>
      <c r="AN86" s="1278">
        <f t="shared" si="10"/>
        <v>1288.31</v>
      </c>
      <c r="AO86" s="1296" t="s">
        <v>1562</v>
      </c>
    </row>
    <row r="87" spans="1:41" s="520" customFormat="1" ht="66" customHeight="1" x14ac:dyDescent="0.2">
      <c r="A87" s="130" t="s">
        <v>462</v>
      </c>
      <c r="B87" s="499">
        <v>6</v>
      </c>
      <c r="C87" s="502" t="s">
        <v>758</v>
      </c>
      <c r="D87" s="502" t="s">
        <v>100</v>
      </c>
      <c r="E87" s="501" t="s">
        <v>759</v>
      </c>
      <c r="F87" s="501" t="s">
        <v>770</v>
      </c>
      <c r="G87" s="517"/>
      <c r="H87" s="517"/>
      <c r="I87" s="517"/>
      <c r="J87" s="134">
        <v>38458.76</v>
      </c>
      <c r="K87" s="143">
        <v>38458.76</v>
      </c>
      <c r="L87" s="250">
        <v>38458.76</v>
      </c>
      <c r="M87" s="518"/>
      <c r="N87" s="518"/>
      <c r="O87" s="518"/>
      <c r="P87" s="518"/>
      <c r="Q87" s="518"/>
      <c r="R87" s="518"/>
      <c r="S87" s="518"/>
      <c r="T87" s="271">
        <f t="shared" si="11"/>
        <v>38458.76</v>
      </c>
      <c r="U87" s="130" t="s">
        <v>799</v>
      </c>
      <c r="V87" s="438" t="s">
        <v>808</v>
      </c>
      <c r="W87" s="130" t="s">
        <v>809</v>
      </c>
      <c r="X87" s="133">
        <v>43132</v>
      </c>
      <c r="Y87" s="133">
        <v>43445</v>
      </c>
      <c r="Z87" s="444" t="s">
        <v>391</v>
      </c>
      <c r="AA87" s="533"/>
      <c r="AB87" s="473"/>
      <c r="AC87" s="473"/>
      <c r="AD87" s="473"/>
      <c r="AE87" s="474"/>
      <c r="AF87" s="473"/>
      <c r="AG87" s="473"/>
      <c r="AH87" s="460"/>
      <c r="AI87" s="460"/>
      <c r="AJ87" s="460"/>
      <c r="AK87" s="460"/>
      <c r="AL87" s="460">
        <v>38458.76</v>
      </c>
      <c r="AM87" s="460"/>
      <c r="AN87" s="1278">
        <f t="shared" si="10"/>
        <v>38458.76</v>
      </c>
      <c r="AO87" s="1296" t="s">
        <v>1562</v>
      </c>
    </row>
    <row r="88" spans="1:41" s="520" customFormat="1" ht="50.25" customHeight="1" x14ac:dyDescent="0.25">
      <c r="A88" s="130" t="s">
        <v>462</v>
      </c>
      <c r="B88" s="499">
        <v>7</v>
      </c>
      <c r="C88" s="502" t="s">
        <v>760</v>
      </c>
      <c r="D88" s="502" t="s">
        <v>83</v>
      </c>
      <c r="E88" s="502" t="s">
        <v>761</v>
      </c>
      <c r="F88" s="502" t="s">
        <v>762</v>
      </c>
      <c r="G88" s="502"/>
      <c r="H88" s="502"/>
      <c r="I88" s="502"/>
      <c r="J88" s="134">
        <f>K88</f>
        <v>1596.48</v>
      </c>
      <c r="K88" s="771">
        <f>L88</f>
        <v>1596.48</v>
      </c>
      <c r="L88" s="772">
        <v>1596.48</v>
      </c>
      <c r="M88" s="518"/>
      <c r="N88" s="518"/>
      <c r="O88" s="518"/>
      <c r="P88" s="518"/>
      <c r="Q88" s="518"/>
      <c r="R88" s="518"/>
      <c r="S88" s="518"/>
      <c r="T88" s="271">
        <f t="shared" si="11"/>
        <v>1596.48</v>
      </c>
      <c r="U88" s="130" t="s">
        <v>799</v>
      </c>
      <c r="V88" s="438" t="s">
        <v>808</v>
      </c>
      <c r="W88" s="130" t="s">
        <v>809</v>
      </c>
      <c r="X88" s="133">
        <v>43160</v>
      </c>
      <c r="Y88" s="133">
        <v>43465</v>
      </c>
      <c r="Z88" s="127" t="s">
        <v>391</v>
      </c>
      <c r="AA88" s="532"/>
      <c r="AB88" s="473"/>
      <c r="AC88" s="473"/>
      <c r="AD88" s="473"/>
      <c r="AE88" s="474"/>
      <c r="AF88" s="473"/>
      <c r="AG88" s="473"/>
      <c r="AH88" s="460"/>
      <c r="AI88" s="460">
        <v>1596.48</v>
      </c>
      <c r="AJ88" s="460"/>
      <c r="AK88" s="460"/>
      <c r="AL88" s="460"/>
      <c r="AM88" s="460"/>
      <c r="AN88" s="1278">
        <f t="shared" si="10"/>
        <v>1596.48</v>
      </c>
      <c r="AO88" s="1296" t="s">
        <v>1562</v>
      </c>
    </row>
    <row r="89" spans="1:41" s="520" customFormat="1" ht="50.25" customHeight="1" thickBot="1" x14ac:dyDescent="0.25">
      <c r="A89" s="917" t="s">
        <v>462</v>
      </c>
      <c r="B89" s="782">
        <v>8</v>
      </c>
      <c r="C89" s="762" t="s">
        <v>1355</v>
      </c>
      <c r="D89" s="918" t="s">
        <v>510</v>
      </c>
      <c r="E89" s="795" t="s">
        <v>1184</v>
      </c>
      <c r="F89" s="795" t="s">
        <v>1356</v>
      </c>
      <c r="G89" s="796"/>
      <c r="H89" s="134">
        <v>3360</v>
      </c>
      <c r="I89" s="762"/>
      <c r="J89" s="783" t="e">
        <f>#REF!</f>
        <v>#REF!</v>
      </c>
      <c r="K89" s="773" t="e">
        <f>+'POA Bienes y Servicios'!#REF!</f>
        <v>#REF!</v>
      </c>
      <c r="L89" s="671" t="e">
        <f>K89</f>
        <v>#REF!</v>
      </c>
      <c r="M89" s="125"/>
      <c r="N89" s="125"/>
      <c r="O89" s="125"/>
      <c r="P89" s="125"/>
      <c r="Q89" s="125"/>
      <c r="R89" s="125"/>
      <c r="S89" s="125"/>
      <c r="T89" s="271" t="e">
        <f t="shared" si="11"/>
        <v>#REF!</v>
      </c>
      <c r="U89" s="130" t="s">
        <v>799</v>
      </c>
      <c r="V89" s="438" t="s">
        <v>808</v>
      </c>
      <c r="W89" s="130" t="s">
        <v>809</v>
      </c>
      <c r="X89" s="133">
        <v>43160</v>
      </c>
      <c r="Y89" s="133">
        <v>43465</v>
      </c>
      <c r="Z89" s="797" t="s">
        <v>391</v>
      </c>
      <c r="AA89" s="785"/>
      <c r="AB89" s="786"/>
      <c r="AC89" s="786"/>
      <c r="AD89" s="786"/>
      <c r="AE89" s="787"/>
      <c r="AF89" s="786"/>
      <c r="AG89" s="786"/>
      <c r="AH89" s="333"/>
      <c r="AI89" s="333"/>
      <c r="AJ89" s="333" t="e">
        <f>L89</f>
        <v>#REF!</v>
      </c>
      <c r="AK89" s="333"/>
      <c r="AL89" s="333"/>
      <c r="AM89" s="788"/>
      <c r="AN89" s="1278" t="e">
        <f t="shared" si="10"/>
        <v>#REF!</v>
      </c>
      <c r="AO89" s="1296" t="s">
        <v>1562</v>
      </c>
    </row>
    <row r="90" spans="1:41" ht="14.25" customHeight="1" thickBot="1" x14ac:dyDescent="0.3">
      <c r="A90" s="38"/>
      <c r="B90" s="39"/>
      <c r="C90" s="40"/>
      <c r="D90" s="40"/>
      <c r="E90" s="41"/>
      <c r="F90" s="41"/>
      <c r="G90" s="42"/>
      <c r="H90" s="42"/>
      <c r="I90" s="43"/>
      <c r="J90" s="42"/>
      <c r="K90" s="330" t="e">
        <f>SUM(K82:K89)</f>
        <v>#REF!</v>
      </c>
      <c r="L90" s="175" t="e">
        <f>SUM(L82:L89)</f>
        <v>#REF!</v>
      </c>
      <c r="M90" s="44"/>
      <c r="N90" s="44"/>
      <c r="O90" s="44"/>
      <c r="P90" s="44"/>
      <c r="Q90" s="44"/>
      <c r="R90" s="44"/>
      <c r="S90" s="44"/>
      <c r="T90" s="330" t="e">
        <f>SUM(T82:T89)</f>
        <v>#REF!</v>
      </c>
      <c r="U90" s="46"/>
      <c r="V90" s="43"/>
      <c r="W90" s="46"/>
      <c r="X90" s="47"/>
      <c r="Y90" s="47"/>
      <c r="Z90" s="46"/>
      <c r="AA90" s="43"/>
      <c r="AB90" s="43"/>
      <c r="AC90" s="43"/>
      <c r="AD90" s="43"/>
      <c r="AE90" s="43"/>
      <c r="AF90" s="45"/>
      <c r="AG90" s="45"/>
      <c r="AH90" s="45"/>
      <c r="AI90" s="45"/>
      <c r="AJ90" s="45"/>
      <c r="AK90" s="43"/>
      <c r="AL90" s="43"/>
      <c r="AM90" s="300"/>
      <c r="AN90" s="1272" t="e">
        <f>SUM(AN82:AN89)</f>
        <v>#REF!</v>
      </c>
      <c r="AO90" s="1263"/>
    </row>
    <row r="91" spans="1:41" s="290" customFormat="1" ht="50.25" customHeight="1" x14ac:dyDescent="0.25">
      <c r="A91" s="203" t="s">
        <v>371</v>
      </c>
      <c r="B91" s="4">
        <v>1</v>
      </c>
      <c r="C91" s="289" t="s">
        <v>383</v>
      </c>
      <c r="D91" s="289" t="s">
        <v>379</v>
      </c>
      <c r="E91" s="289" t="s">
        <v>380</v>
      </c>
      <c r="F91" s="292" t="s">
        <v>1357</v>
      </c>
      <c r="G91" s="134">
        <v>48525.98</v>
      </c>
      <c r="H91" s="293"/>
      <c r="I91" s="293"/>
      <c r="J91" s="134">
        <v>48525.98</v>
      </c>
      <c r="K91" s="143">
        <v>48525.98</v>
      </c>
      <c r="L91" s="294">
        <v>48525.98</v>
      </c>
      <c r="M91" s="36"/>
      <c r="N91" s="36"/>
      <c r="O91" s="36"/>
      <c r="P91" s="36"/>
      <c r="Q91" s="36"/>
      <c r="R91" s="36"/>
      <c r="S91" s="36"/>
      <c r="T91" s="271">
        <f>SUM(L91:S91)</f>
        <v>48525.98</v>
      </c>
      <c r="U91" s="287" t="s">
        <v>392</v>
      </c>
      <c r="V91" s="287" t="s">
        <v>393</v>
      </c>
      <c r="W91" s="287" t="s">
        <v>395</v>
      </c>
      <c r="X91" s="295">
        <v>43282</v>
      </c>
      <c r="Y91" s="295">
        <v>43465</v>
      </c>
      <c r="Z91" s="127" t="s">
        <v>391</v>
      </c>
      <c r="AA91" s="35"/>
      <c r="AB91" s="411"/>
      <c r="AC91" s="411"/>
      <c r="AD91" s="411"/>
      <c r="AE91" s="411"/>
      <c r="AF91" s="412"/>
      <c r="AG91" s="412"/>
      <c r="AH91" s="412">
        <v>24265.98</v>
      </c>
      <c r="AI91" s="412"/>
      <c r="AJ91" s="412"/>
      <c r="AK91" s="412"/>
      <c r="AL91" s="412"/>
      <c r="AM91" s="413">
        <v>24260</v>
      </c>
      <c r="AN91" s="1281">
        <f>SUM(AB91:AM91)</f>
        <v>48525.979999999996</v>
      </c>
      <c r="AO91" s="1289" t="s">
        <v>1561</v>
      </c>
    </row>
    <row r="92" spans="1:41" s="290" customFormat="1" ht="50.25" customHeight="1" x14ac:dyDescent="0.25">
      <c r="A92" s="203" t="s">
        <v>371</v>
      </c>
      <c r="B92" s="4">
        <v>2</v>
      </c>
      <c r="C92" s="288" t="s">
        <v>330</v>
      </c>
      <c r="D92" s="289" t="s">
        <v>379</v>
      </c>
      <c r="E92" s="289" t="s">
        <v>381</v>
      </c>
      <c r="F92" s="292" t="s">
        <v>1358</v>
      </c>
      <c r="G92" s="134">
        <v>200000</v>
      </c>
      <c r="H92" s="293"/>
      <c r="I92" s="293"/>
      <c r="J92" s="134">
        <v>200000</v>
      </c>
      <c r="K92" s="143">
        <v>200000</v>
      </c>
      <c r="L92" s="294">
        <v>200000</v>
      </c>
      <c r="M92" s="36"/>
      <c r="N92" s="36"/>
      <c r="O92" s="36"/>
      <c r="P92" s="36"/>
      <c r="Q92" s="36"/>
      <c r="R92" s="36"/>
      <c r="S92" s="36"/>
      <c r="T92" s="271">
        <f>SUM(L92:S92)</f>
        <v>200000</v>
      </c>
      <c r="U92" s="287" t="s">
        <v>392</v>
      </c>
      <c r="V92" s="287" t="s">
        <v>393</v>
      </c>
      <c r="W92" s="287" t="s">
        <v>395</v>
      </c>
      <c r="X92" s="295">
        <v>43252</v>
      </c>
      <c r="Y92" s="295">
        <v>43465</v>
      </c>
      <c r="Z92" s="274" t="s">
        <v>94</v>
      </c>
      <c r="AA92" s="35"/>
      <c r="AB92" s="411"/>
      <c r="AC92" s="411"/>
      <c r="AD92" s="411"/>
      <c r="AE92" s="411"/>
      <c r="AF92" s="412">
        <v>100000</v>
      </c>
      <c r="AG92" s="412"/>
      <c r="AH92" s="412"/>
      <c r="AI92" s="412"/>
      <c r="AJ92" s="412"/>
      <c r="AK92" s="412"/>
      <c r="AL92" s="412"/>
      <c r="AM92" s="413">
        <v>100000</v>
      </c>
      <c r="AN92" s="1278">
        <f>SUM(AB92:AM92)</f>
        <v>200000</v>
      </c>
      <c r="AO92" s="1289" t="s">
        <v>1561</v>
      </c>
    </row>
    <row r="93" spans="1:41" s="290" customFormat="1" ht="50.25" customHeight="1" x14ac:dyDescent="0.25">
      <c r="A93" s="288" t="s">
        <v>371</v>
      </c>
      <c r="B93" s="4">
        <v>3</v>
      </c>
      <c r="C93" s="289" t="s">
        <v>382</v>
      </c>
      <c r="D93" s="289" t="s">
        <v>379</v>
      </c>
      <c r="E93" s="272" t="s">
        <v>385</v>
      </c>
      <c r="F93" s="292" t="s">
        <v>388</v>
      </c>
      <c r="G93" s="134">
        <v>70000</v>
      </c>
      <c r="H93" s="293"/>
      <c r="I93" s="293"/>
      <c r="J93" s="134">
        <v>70000</v>
      </c>
      <c r="K93" s="143">
        <v>70000</v>
      </c>
      <c r="L93" s="294">
        <v>70000</v>
      </c>
      <c r="M93" s="36"/>
      <c r="N93" s="36"/>
      <c r="O93" s="36"/>
      <c r="P93" s="36"/>
      <c r="Q93" s="36"/>
      <c r="R93" s="36"/>
      <c r="S93" s="36"/>
      <c r="T93" s="271">
        <f>SUM(L93:S93)</f>
        <v>70000</v>
      </c>
      <c r="U93" s="287" t="s">
        <v>392</v>
      </c>
      <c r="V93" s="287" t="s">
        <v>393</v>
      </c>
      <c r="W93" s="287" t="s">
        <v>395</v>
      </c>
      <c r="X93" s="295">
        <v>43313</v>
      </c>
      <c r="Y93" s="295">
        <v>43465</v>
      </c>
      <c r="Z93" s="274" t="s">
        <v>94</v>
      </c>
      <c r="AA93" s="35"/>
      <c r="AB93" s="411"/>
      <c r="AC93" s="411"/>
      <c r="AD93" s="411"/>
      <c r="AE93" s="411"/>
      <c r="AF93" s="412"/>
      <c r="AG93" s="412"/>
      <c r="AH93" s="412"/>
      <c r="AI93" s="412">
        <v>35000</v>
      </c>
      <c r="AJ93" s="412"/>
      <c r="AK93" s="412"/>
      <c r="AL93" s="412"/>
      <c r="AM93" s="413">
        <v>35000</v>
      </c>
      <c r="AN93" s="1278">
        <f>SUM(AB93:AM93)</f>
        <v>70000</v>
      </c>
      <c r="AO93" s="1289" t="s">
        <v>1561</v>
      </c>
    </row>
    <row r="94" spans="1:41" s="290" customFormat="1" ht="60.75" customHeight="1" x14ac:dyDescent="0.25">
      <c r="A94" s="288" t="s">
        <v>371</v>
      </c>
      <c r="B94" s="4">
        <v>4</v>
      </c>
      <c r="C94" s="289" t="s">
        <v>335</v>
      </c>
      <c r="D94" s="289" t="s">
        <v>379</v>
      </c>
      <c r="E94" s="272" t="s">
        <v>386</v>
      </c>
      <c r="F94" s="292" t="s">
        <v>389</v>
      </c>
      <c r="G94" s="134">
        <v>150000</v>
      </c>
      <c r="H94" s="293"/>
      <c r="I94" s="293"/>
      <c r="J94" s="134">
        <v>150000</v>
      </c>
      <c r="K94" s="143">
        <v>150000</v>
      </c>
      <c r="L94" s="294">
        <v>150000</v>
      </c>
      <c r="M94" s="36"/>
      <c r="N94" s="36"/>
      <c r="O94" s="36"/>
      <c r="P94" s="36"/>
      <c r="Q94" s="36"/>
      <c r="R94" s="36"/>
      <c r="S94" s="36"/>
      <c r="T94" s="271">
        <f>SUM(L94:S94)</f>
        <v>150000</v>
      </c>
      <c r="U94" s="287" t="s">
        <v>392</v>
      </c>
      <c r="V94" s="287" t="s">
        <v>393</v>
      </c>
      <c r="W94" s="287" t="s">
        <v>395</v>
      </c>
      <c r="X94" s="295">
        <v>43221</v>
      </c>
      <c r="Y94" s="295">
        <v>43465</v>
      </c>
      <c r="Z94" s="274" t="s">
        <v>94</v>
      </c>
      <c r="AA94" s="35"/>
      <c r="AB94" s="411"/>
      <c r="AC94" s="411"/>
      <c r="AD94" s="411"/>
      <c r="AE94" s="411"/>
      <c r="AF94" s="412">
        <v>75000</v>
      </c>
      <c r="AG94" s="412"/>
      <c r="AH94" s="412"/>
      <c r="AI94" s="412"/>
      <c r="AJ94" s="412"/>
      <c r="AK94" s="412"/>
      <c r="AL94" s="412"/>
      <c r="AM94" s="413">
        <v>75000</v>
      </c>
      <c r="AN94" s="1278">
        <f>SUM(AB94:AM94)</f>
        <v>150000</v>
      </c>
      <c r="AO94" s="1289" t="s">
        <v>1561</v>
      </c>
    </row>
    <row r="95" spans="1:41" s="290" customFormat="1" ht="64.5" thickBot="1" x14ac:dyDescent="0.3">
      <c r="A95" s="288" t="s">
        <v>371</v>
      </c>
      <c r="B95" s="4">
        <v>5</v>
      </c>
      <c r="C95" s="288" t="s">
        <v>384</v>
      </c>
      <c r="D95" s="287" t="s">
        <v>100</v>
      </c>
      <c r="E95" s="272" t="s">
        <v>387</v>
      </c>
      <c r="F95" s="292" t="s">
        <v>390</v>
      </c>
      <c r="G95" s="134">
        <v>5000</v>
      </c>
      <c r="H95" s="293"/>
      <c r="I95" s="293"/>
      <c r="J95" s="134">
        <v>5000</v>
      </c>
      <c r="K95" s="143">
        <v>5000</v>
      </c>
      <c r="L95" s="294">
        <v>5000</v>
      </c>
      <c r="M95" s="36"/>
      <c r="N95" s="36"/>
      <c r="O95" s="36"/>
      <c r="P95" s="36"/>
      <c r="Q95" s="36"/>
      <c r="R95" s="36"/>
      <c r="S95" s="36"/>
      <c r="T95" s="271">
        <f>SUM(L95:S95)</f>
        <v>5000</v>
      </c>
      <c r="U95" s="287" t="s">
        <v>392</v>
      </c>
      <c r="V95" s="287" t="s">
        <v>394</v>
      </c>
      <c r="W95" s="287" t="s">
        <v>396</v>
      </c>
      <c r="X95" s="295">
        <v>43160</v>
      </c>
      <c r="Y95" s="295">
        <v>43465</v>
      </c>
      <c r="Z95" s="127"/>
      <c r="AA95" s="35"/>
      <c r="AB95" s="411"/>
      <c r="AC95" s="411"/>
      <c r="AD95" s="411"/>
      <c r="AE95" s="411"/>
      <c r="AF95" s="412"/>
      <c r="AG95" s="412">
        <v>2500</v>
      </c>
      <c r="AH95" s="412"/>
      <c r="AI95" s="412"/>
      <c r="AJ95" s="412"/>
      <c r="AK95" s="412"/>
      <c r="AL95" s="412"/>
      <c r="AM95" s="413">
        <v>2500</v>
      </c>
      <c r="AN95" s="1282">
        <f>SUM(AB95:AM95)</f>
        <v>5000</v>
      </c>
      <c r="AO95" s="1289" t="s">
        <v>1561</v>
      </c>
    </row>
    <row r="96" spans="1:41" s="129" customFormat="1" ht="12" customHeight="1" thickBot="1" x14ac:dyDescent="0.25">
      <c r="A96" s="301"/>
      <c r="B96" s="39"/>
      <c r="C96" s="302"/>
      <c r="D96" s="302"/>
      <c r="E96" s="303"/>
      <c r="F96" s="303"/>
      <c r="G96" s="304"/>
      <c r="H96" s="304"/>
      <c r="I96" s="305"/>
      <c r="J96" s="304"/>
      <c r="K96" s="173">
        <f>SUM(K91:K95)</f>
        <v>473525.98</v>
      </c>
      <c r="L96" s="306">
        <f>SUM(L91:L95)</f>
        <v>473525.98</v>
      </c>
      <c r="M96" s="307"/>
      <c r="N96" s="307"/>
      <c r="O96" s="307"/>
      <c r="P96" s="307"/>
      <c r="Q96" s="307"/>
      <c r="R96" s="307"/>
      <c r="S96" s="307"/>
      <c r="T96" s="173">
        <f>SUM(T91:T95)</f>
        <v>473525.98</v>
      </c>
      <c r="U96" s="174"/>
      <c r="V96" s="305"/>
      <c r="W96" s="174"/>
      <c r="X96" s="308"/>
      <c r="Y96" s="308"/>
      <c r="Z96" s="174"/>
      <c r="AA96" s="305"/>
      <c r="AB96" s="305"/>
      <c r="AC96" s="305"/>
      <c r="AD96" s="305"/>
      <c r="AE96" s="305"/>
      <c r="AF96" s="309"/>
      <c r="AG96" s="309"/>
      <c r="AH96" s="309"/>
      <c r="AI96" s="309"/>
      <c r="AJ96" s="309"/>
      <c r="AK96" s="305"/>
      <c r="AL96" s="305"/>
      <c r="AM96" s="310"/>
      <c r="AN96" s="1283">
        <f>SUM(AN91:AN95)</f>
        <v>473525.98</v>
      </c>
      <c r="AO96" s="1264"/>
    </row>
    <row r="97" spans="1:41" ht="68.25" customHeight="1" x14ac:dyDescent="0.25">
      <c r="A97" s="1244" t="s">
        <v>463</v>
      </c>
      <c r="B97" s="1246">
        <v>1</v>
      </c>
      <c r="C97" s="1247" t="s">
        <v>890</v>
      </c>
      <c r="D97" s="623" t="s">
        <v>100</v>
      </c>
      <c r="E97" s="623" t="s">
        <v>900</v>
      </c>
      <c r="F97" s="623" t="s">
        <v>902</v>
      </c>
      <c r="G97" s="923">
        <v>100560.13</v>
      </c>
      <c r="H97" s="923"/>
      <c r="I97" s="924">
        <f>SUM(G97:H97)</f>
        <v>100560.13</v>
      </c>
      <c r="J97" s="923"/>
      <c r="K97" s="771">
        <f>+I97</f>
        <v>100560.13</v>
      </c>
      <c r="L97" s="772">
        <f>K97</f>
        <v>100560.13</v>
      </c>
      <c r="M97" s="623"/>
      <c r="N97" s="924"/>
      <c r="O97" s="623"/>
      <c r="P97" s="623"/>
      <c r="Q97" s="623"/>
      <c r="R97" s="623"/>
      <c r="S97" s="623"/>
      <c r="T97" s="771">
        <f>+L97</f>
        <v>100560.13</v>
      </c>
      <c r="U97" s="622" t="s">
        <v>749</v>
      </c>
      <c r="V97" s="623" t="s">
        <v>901</v>
      </c>
      <c r="W97" s="623" t="s">
        <v>903</v>
      </c>
      <c r="X97" s="1245">
        <v>42552</v>
      </c>
      <c r="Y97" s="1245">
        <v>42643</v>
      </c>
      <c r="Z97" s="1248" t="s">
        <v>94</v>
      </c>
      <c r="AA97" s="922"/>
      <c r="AB97" s="1249"/>
      <c r="AC97" s="1249"/>
      <c r="AD97" s="1249"/>
      <c r="AE97" s="1249"/>
      <c r="AF97" s="1250"/>
      <c r="AG97" s="1250"/>
      <c r="AH97" s="1250"/>
      <c r="AI97" s="1250"/>
      <c r="AJ97" s="1250">
        <v>100560.13</v>
      </c>
      <c r="AK97" s="1250"/>
      <c r="AL97" s="1250"/>
      <c r="AM97" s="1251"/>
      <c r="AN97" s="1276">
        <f>SUM(AB97:AM97)</f>
        <v>100560.13</v>
      </c>
      <c r="AO97" s="1297" t="s">
        <v>1562</v>
      </c>
    </row>
    <row r="98" spans="1:41" s="998" customFormat="1" ht="40.5" customHeight="1" x14ac:dyDescent="0.25">
      <c r="A98" s="927" t="s">
        <v>463</v>
      </c>
      <c r="B98" s="1252">
        <v>2</v>
      </c>
      <c r="C98" s="795" t="s">
        <v>1531</v>
      </c>
      <c r="D98" s="927" t="s">
        <v>100</v>
      </c>
      <c r="E98" s="927"/>
      <c r="F98" s="927"/>
      <c r="G98" s="929"/>
      <c r="H98" s="929"/>
      <c r="I98" s="930"/>
      <c r="J98" s="929"/>
      <c r="K98" s="771">
        <v>24102</v>
      </c>
      <c r="L98" s="772">
        <f t="shared" ref="L98:L100" si="12">K98</f>
        <v>24102</v>
      </c>
      <c r="M98" s="927"/>
      <c r="N98" s="930"/>
      <c r="O98" s="927"/>
      <c r="P98" s="927"/>
      <c r="Q98" s="927"/>
      <c r="R98" s="927"/>
      <c r="S98" s="927"/>
      <c r="T98" s="771">
        <f t="shared" ref="T98:T100" si="13">+L98</f>
        <v>24102</v>
      </c>
      <c r="U98" s="933"/>
      <c r="V98" s="927"/>
      <c r="W98" s="927"/>
      <c r="X98" s="1253"/>
      <c r="Y98" s="1253"/>
      <c r="Z98" s="719"/>
      <c r="AA98" s="928"/>
      <c r="AB98" s="934"/>
      <c r="AC98" s="934"/>
      <c r="AD98" s="934"/>
      <c r="AE98" s="934"/>
      <c r="AF98" s="862"/>
      <c r="AG98" s="862"/>
      <c r="AH98" s="862"/>
      <c r="AI98" s="862"/>
      <c r="AJ98" s="862"/>
      <c r="AK98" s="862"/>
      <c r="AL98" s="862">
        <f>+T98</f>
        <v>24102</v>
      </c>
      <c r="AM98" s="862"/>
      <c r="AN98" s="1276">
        <f t="shared" ref="AN98:AN100" si="14">SUM(AB98:AM98)</f>
        <v>24102</v>
      </c>
      <c r="AO98" s="1297" t="s">
        <v>1562</v>
      </c>
    </row>
    <row r="99" spans="1:41" s="998" customFormat="1" ht="40.5" customHeight="1" x14ac:dyDescent="0.25">
      <c r="A99" s="927" t="s">
        <v>463</v>
      </c>
      <c r="B99" s="1252">
        <v>3</v>
      </c>
      <c r="C99" s="795" t="s">
        <v>1536</v>
      </c>
      <c r="D99" s="927" t="s">
        <v>100</v>
      </c>
      <c r="E99" s="927"/>
      <c r="F99" s="927"/>
      <c r="G99" s="929"/>
      <c r="H99" s="929"/>
      <c r="I99" s="930"/>
      <c r="J99" s="929"/>
      <c r="K99" s="771">
        <v>2000</v>
      </c>
      <c r="L99" s="772">
        <f t="shared" si="12"/>
        <v>2000</v>
      </c>
      <c r="M99" s="927"/>
      <c r="N99" s="930"/>
      <c r="O99" s="927"/>
      <c r="P99" s="927"/>
      <c r="Q99" s="927"/>
      <c r="R99" s="927"/>
      <c r="S99" s="927"/>
      <c r="T99" s="771">
        <f t="shared" si="13"/>
        <v>2000</v>
      </c>
      <c r="U99" s="933"/>
      <c r="V99" s="927"/>
      <c r="W99" s="927"/>
      <c r="X99" s="1253"/>
      <c r="Y99" s="1253"/>
      <c r="Z99" s="719"/>
      <c r="AA99" s="928"/>
      <c r="AB99" s="934"/>
      <c r="AC99" s="934"/>
      <c r="AD99" s="934"/>
      <c r="AE99" s="934"/>
      <c r="AF99" s="862"/>
      <c r="AG99" s="862"/>
      <c r="AH99" s="862"/>
      <c r="AI99" s="862"/>
      <c r="AJ99" s="862"/>
      <c r="AK99" s="862"/>
      <c r="AL99" s="862">
        <f t="shared" ref="AL99:AL100" si="15">+T99</f>
        <v>2000</v>
      </c>
      <c r="AM99" s="862"/>
      <c r="AN99" s="1276">
        <f t="shared" si="14"/>
        <v>2000</v>
      </c>
      <c r="AO99" s="1297" t="s">
        <v>1562</v>
      </c>
    </row>
    <row r="100" spans="1:41" s="998" customFormat="1" ht="40.5" customHeight="1" thickBot="1" x14ac:dyDescent="0.3">
      <c r="A100" s="1244" t="s">
        <v>463</v>
      </c>
      <c r="B100" s="49">
        <v>4</v>
      </c>
      <c r="C100" s="436" t="s">
        <v>1549</v>
      </c>
      <c r="D100" s="623" t="s">
        <v>100</v>
      </c>
      <c r="E100" s="623"/>
      <c r="F100" s="623"/>
      <c r="G100" s="923"/>
      <c r="H100" s="923"/>
      <c r="I100" s="924"/>
      <c r="J100" s="923"/>
      <c r="K100" s="771">
        <v>2240</v>
      </c>
      <c r="L100" s="772">
        <f t="shared" si="12"/>
        <v>2240</v>
      </c>
      <c r="M100" s="623"/>
      <c r="N100" s="924"/>
      <c r="O100" s="623"/>
      <c r="P100" s="623"/>
      <c r="Q100" s="623"/>
      <c r="R100" s="623"/>
      <c r="S100" s="623"/>
      <c r="T100" s="771">
        <f t="shared" si="13"/>
        <v>2240</v>
      </c>
      <c r="U100" s="622"/>
      <c r="V100" s="623"/>
      <c r="W100" s="623"/>
      <c r="X100" s="1245"/>
      <c r="Y100" s="1245"/>
      <c r="Z100" s="127"/>
      <c r="AA100" s="922"/>
      <c r="AB100" s="925"/>
      <c r="AC100" s="925"/>
      <c r="AD100" s="925"/>
      <c r="AE100" s="925"/>
      <c r="AF100" s="766"/>
      <c r="AG100" s="766"/>
      <c r="AH100" s="766"/>
      <c r="AI100" s="766"/>
      <c r="AJ100" s="766"/>
      <c r="AK100" s="766"/>
      <c r="AL100" s="862">
        <f t="shared" si="15"/>
        <v>2240</v>
      </c>
      <c r="AM100" s="926"/>
      <c r="AN100" s="1276">
        <f t="shared" si="14"/>
        <v>2240</v>
      </c>
      <c r="AO100" s="1297" t="s">
        <v>1562</v>
      </c>
    </row>
    <row r="101" spans="1:41" s="129" customFormat="1" ht="12" customHeight="1" thickBot="1" x14ac:dyDescent="0.25">
      <c r="A101" s="301"/>
      <c r="B101" s="39"/>
      <c r="C101" s="302"/>
      <c r="D101" s="302"/>
      <c r="E101" s="303"/>
      <c r="F101" s="303"/>
      <c r="G101" s="304"/>
      <c r="H101" s="304"/>
      <c r="I101" s="305"/>
      <c r="J101" s="304"/>
      <c r="K101" s="173">
        <f>SUM(K97:K100)</f>
        <v>128902.13</v>
      </c>
      <c r="L101" s="173">
        <f>SUM(L97:L100)</f>
        <v>128902.13</v>
      </c>
      <c r="M101" s="307"/>
      <c r="N101" s="307"/>
      <c r="O101" s="307"/>
      <c r="P101" s="307"/>
      <c r="Q101" s="307"/>
      <c r="R101" s="307"/>
      <c r="S101" s="307"/>
      <c r="T101" s="173">
        <f>SUM(T97:T100)</f>
        <v>128902.13</v>
      </c>
      <c r="U101" s="174"/>
      <c r="V101" s="305"/>
      <c r="W101" s="174"/>
      <c r="X101" s="308"/>
      <c r="Y101" s="308"/>
      <c r="Z101" s="174"/>
      <c r="AA101" s="305"/>
      <c r="AB101" s="305"/>
      <c r="AC101" s="305"/>
      <c r="AD101" s="305"/>
      <c r="AE101" s="305"/>
      <c r="AF101" s="309"/>
      <c r="AG101" s="309"/>
      <c r="AH101" s="309"/>
      <c r="AI101" s="309"/>
      <c r="AJ101" s="309"/>
      <c r="AK101" s="305"/>
      <c r="AL101" s="305"/>
      <c r="AM101" s="310"/>
      <c r="AN101" s="1283">
        <f>SUM(AN97:AN100)</f>
        <v>128902.13</v>
      </c>
      <c r="AO101" s="1264"/>
    </row>
    <row r="102" spans="1:41" ht="39.75" customHeight="1" x14ac:dyDescent="0.25">
      <c r="A102" s="936" t="s">
        <v>464</v>
      </c>
      <c r="B102" s="450">
        <v>1</v>
      </c>
      <c r="C102" s="935" t="s">
        <v>1307</v>
      </c>
      <c r="D102" s="938" t="s">
        <v>510</v>
      </c>
      <c r="E102" s="935" t="s">
        <v>1308</v>
      </c>
      <c r="F102" s="723" t="s">
        <v>1309</v>
      </c>
      <c r="G102" s="923"/>
      <c r="H102" s="923"/>
      <c r="I102" s="924"/>
      <c r="J102" s="134">
        <v>20000</v>
      </c>
      <c r="K102" s="150">
        <f t="shared" ref="K102:L105" si="16">J102</f>
        <v>20000</v>
      </c>
      <c r="L102" s="151">
        <f t="shared" si="16"/>
        <v>20000</v>
      </c>
      <c r="M102" s="623"/>
      <c r="N102" s="924"/>
      <c r="O102" s="623"/>
      <c r="P102" s="623"/>
      <c r="Q102" s="623"/>
      <c r="R102" s="623"/>
      <c r="S102" s="623"/>
      <c r="T102" s="150">
        <f>L102</f>
        <v>20000</v>
      </c>
      <c r="U102" s="622" t="s">
        <v>749</v>
      </c>
      <c r="V102" s="623" t="s">
        <v>1311</v>
      </c>
      <c r="W102" s="623" t="s">
        <v>1312</v>
      </c>
      <c r="X102" s="624">
        <v>43221</v>
      </c>
      <c r="Y102" s="624">
        <v>43250</v>
      </c>
      <c r="Z102" s="444" t="s">
        <v>94</v>
      </c>
      <c r="AA102" s="922"/>
      <c r="AB102" s="925"/>
      <c r="AC102" s="925"/>
      <c r="AD102" s="925"/>
      <c r="AE102" s="925"/>
      <c r="AF102" s="412">
        <v>20000</v>
      </c>
      <c r="AG102" s="412"/>
      <c r="AH102" s="412"/>
      <c r="AI102" s="412"/>
      <c r="AJ102" s="766"/>
      <c r="AK102" s="766"/>
      <c r="AL102" s="766"/>
      <c r="AM102" s="926"/>
      <c r="AN102" s="1276">
        <f>SUM(AB102:AM102)</f>
        <v>20000</v>
      </c>
      <c r="AO102" s="1290" t="s">
        <v>1561</v>
      </c>
    </row>
    <row r="103" spans="1:41" ht="39.75" customHeight="1" x14ac:dyDescent="0.25">
      <c r="A103" s="937" t="s">
        <v>464</v>
      </c>
      <c r="B103" s="450">
        <v>2</v>
      </c>
      <c r="C103" s="935" t="s">
        <v>1310</v>
      </c>
      <c r="D103" s="938" t="s">
        <v>510</v>
      </c>
      <c r="E103" s="935" t="s">
        <v>1308</v>
      </c>
      <c r="F103" s="723" t="s">
        <v>1309</v>
      </c>
      <c r="G103" s="929"/>
      <c r="H103" s="929"/>
      <c r="I103" s="930"/>
      <c r="J103" s="134">
        <v>15840</v>
      </c>
      <c r="K103" s="931">
        <f t="shared" si="16"/>
        <v>15840</v>
      </c>
      <c r="L103" s="932">
        <f t="shared" si="16"/>
        <v>15840</v>
      </c>
      <c r="M103" s="927"/>
      <c r="N103" s="930"/>
      <c r="O103" s="927"/>
      <c r="P103" s="927"/>
      <c r="Q103" s="927"/>
      <c r="R103" s="927"/>
      <c r="S103" s="927"/>
      <c r="T103" s="931">
        <f>L103</f>
        <v>15840</v>
      </c>
      <c r="U103" s="933" t="s">
        <v>749</v>
      </c>
      <c r="V103" s="927" t="s">
        <v>1311</v>
      </c>
      <c r="W103" s="927" t="s">
        <v>1312</v>
      </c>
      <c r="X103" s="624">
        <v>43221</v>
      </c>
      <c r="Y103" s="624">
        <v>43250</v>
      </c>
      <c r="Z103" s="444" t="s">
        <v>94</v>
      </c>
      <c r="AA103" s="928"/>
      <c r="AB103" s="934"/>
      <c r="AC103" s="934"/>
      <c r="AD103" s="934"/>
      <c r="AE103" s="934"/>
      <c r="AF103" s="412">
        <v>15840</v>
      </c>
      <c r="AG103" s="412"/>
      <c r="AH103" s="412"/>
      <c r="AI103" s="412"/>
      <c r="AJ103" s="862"/>
      <c r="AK103" s="862"/>
      <c r="AL103" s="862"/>
      <c r="AM103" s="862"/>
      <c r="AN103" s="1284">
        <f>SUM(AB103:AM103)</f>
        <v>15840</v>
      </c>
      <c r="AO103" s="1290" t="s">
        <v>1561</v>
      </c>
    </row>
    <row r="104" spans="1:41" ht="39.75" customHeight="1" x14ac:dyDescent="0.25">
      <c r="A104" s="937" t="s">
        <v>464</v>
      </c>
      <c r="B104" s="450">
        <v>3</v>
      </c>
      <c r="C104" s="935" t="s">
        <v>1303</v>
      </c>
      <c r="D104" s="938" t="s">
        <v>472</v>
      </c>
      <c r="E104" s="935" t="s">
        <v>1308</v>
      </c>
      <c r="F104" s="723" t="s">
        <v>1309</v>
      </c>
      <c r="G104" s="929"/>
      <c r="H104" s="929"/>
      <c r="I104" s="930"/>
      <c r="J104" s="134">
        <v>60000</v>
      </c>
      <c r="K104" s="931">
        <f t="shared" si="16"/>
        <v>60000</v>
      </c>
      <c r="L104" s="932">
        <f t="shared" si="16"/>
        <v>60000</v>
      </c>
      <c r="M104" s="927"/>
      <c r="N104" s="930"/>
      <c r="O104" s="927"/>
      <c r="P104" s="927"/>
      <c r="Q104" s="927"/>
      <c r="R104" s="927"/>
      <c r="S104" s="927"/>
      <c r="T104" s="931">
        <f>L104</f>
        <v>60000</v>
      </c>
      <c r="U104" s="933" t="s">
        <v>749</v>
      </c>
      <c r="V104" s="927" t="s">
        <v>1311</v>
      </c>
      <c r="W104" s="927" t="s">
        <v>1312</v>
      </c>
      <c r="X104" s="624">
        <v>43252</v>
      </c>
      <c r="Y104" s="624">
        <v>43311</v>
      </c>
      <c r="Z104" s="444" t="s">
        <v>94</v>
      </c>
      <c r="AA104" s="928"/>
      <c r="AB104" s="934"/>
      <c r="AC104" s="934"/>
      <c r="AD104" s="934"/>
      <c r="AE104" s="934"/>
      <c r="AF104" s="412"/>
      <c r="AG104" s="412">
        <v>40000</v>
      </c>
      <c r="AH104" s="412">
        <v>20000</v>
      </c>
      <c r="AI104" s="412"/>
      <c r="AJ104" s="862"/>
      <c r="AK104" s="862"/>
      <c r="AL104" s="862"/>
      <c r="AM104" s="862"/>
      <c r="AN104" s="1278">
        <f>SUM(AB104:AM104)</f>
        <v>60000</v>
      </c>
      <c r="AO104" s="1290" t="s">
        <v>1561</v>
      </c>
    </row>
    <row r="105" spans="1:41" ht="39.75" customHeight="1" thickBot="1" x14ac:dyDescent="0.3">
      <c r="A105" s="937" t="s">
        <v>464</v>
      </c>
      <c r="B105" s="450">
        <v>4</v>
      </c>
      <c r="C105" s="935" t="s">
        <v>1305</v>
      </c>
      <c r="D105" s="938" t="s">
        <v>545</v>
      </c>
      <c r="E105" s="935" t="s">
        <v>1308</v>
      </c>
      <c r="F105" s="723" t="s">
        <v>325</v>
      </c>
      <c r="G105" s="929"/>
      <c r="H105" s="929"/>
      <c r="I105" s="930"/>
      <c r="J105" s="134">
        <v>0</v>
      </c>
      <c r="K105" s="931">
        <f t="shared" si="16"/>
        <v>0</v>
      </c>
      <c r="L105" s="932">
        <f t="shared" si="16"/>
        <v>0</v>
      </c>
      <c r="M105" s="927"/>
      <c r="N105" s="930"/>
      <c r="O105" s="927"/>
      <c r="P105" s="927"/>
      <c r="Q105" s="927"/>
      <c r="R105" s="927"/>
      <c r="S105" s="927"/>
      <c r="T105" s="150">
        <f>L105</f>
        <v>0</v>
      </c>
      <c r="U105" s="622" t="s">
        <v>749</v>
      </c>
      <c r="V105" s="623" t="s">
        <v>1311</v>
      </c>
      <c r="W105" s="623" t="s">
        <v>1312</v>
      </c>
      <c r="X105" s="624">
        <v>43160</v>
      </c>
      <c r="Y105" s="624">
        <v>43220</v>
      </c>
      <c r="Z105" s="444" t="s">
        <v>97</v>
      </c>
      <c r="AA105" s="928"/>
      <c r="AB105" s="934"/>
      <c r="AC105" s="934"/>
      <c r="AD105" s="934"/>
      <c r="AE105" s="934"/>
      <c r="AF105" s="412"/>
      <c r="AG105" s="412"/>
      <c r="AH105" s="412"/>
      <c r="AI105" s="412"/>
      <c r="AJ105" s="862"/>
      <c r="AK105" s="862"/>
      <c r="AL105" s="862"/>
      <c r="AM105" s="862"/>
      <c r="AN105" s="1282">
        <f>SUM(AB105:AM105)</f>
        <v>0</v>
      </c>
      <c r="AO105" s="1290" t="s">
        <v>1561</v>
      </c>
    </row>
    <row r="106" spans="1:41" s="129" customFormat="1" ht="12" customHeight="1" thickBot="1" x14ac:dyDescent="0.25">
      <c r="A106" s="301"/>
      <c r="B106" s="39"/>
      <c r="C106" s="302"/>
      <c r="D106" s="302"/>
      <c r="E106" s="303"/>
      <c r="F106" s="303"/>
      <c r="G106" s="304"/>
      <c r="H106" s="304"/>
      <c r="I106" s="305"/>
      <c r="J106" s="304"/>
      <c r="K106" s="173">
        <f>SUM(K102:K105)</f>
        <v>95840</v>
      </c>
      <c r="L106" s="306">
        <f>SUM(L102:L105)</f>
        <v>95840</v>
      </c>
      <c r="M106" s="307"/>
      <c r="N106" s="307"/>
      <c r="O106" s="307"/>
      <c r="P106" s="307"/>
      <c r="Q106" s="307"/>
      <c r="R106" s="307"/>
      <c r="S106" s="307"/>
      <c r="T106" s="173">
        <f>L106</f>
        <v>95840</v>
      </c>
      <c r="U106" s="174"/>
      <c r="V106" s="305"/>
      <c r="W106" s="174"/>
      <c r="X106" s="308"/>
      <c r="Y106" s="308"/>
      <c r="Z106" s="174"/>
      <c r="AA106" s="305"/>
      <c r="AB106" s="305"/>
      <c r="AC106" s="305"/>
      <c r="AD106" s="305"/>
      <c r="AE106" s="305"/>
      <c r="AF106" s="309"/>
      <c r="AG106" s="309"/>
      <c r="AH106" s="309"/>
      <c r="AI106" s="309"/>
      <c r="AJ106" s="309"/>
      <c r="AK106" s="305"/>
      <c r="AL106" s="305"/>
      <c r="AM106" s="310"/>
      <c r="AN106" s="1283">
        <f>SUM(AN102:AN105)</f>
        <v>95840</v>
      </c>
      <c r="AO106" s="1264"/>
    </row>
    <row r="107" spans="1:41" ht="66" customHeight="1" x14ac:dyDescent="0.25">
      <c r="A107" s="416" t="s">
        <v>550</v>
      </c>
      <c r="B107" s="52">
        <v>1</v>
      </c>
      <c r="C107" s="287" t="s">
        <v>546</v>
      </c>
      <c r="D107" s="416" t="s">
        <v>525</v>
      </c>
      <c r="E107" s="287" t="s">
        <v>548</v>
      </c>
      <c r="F107" s="287" t="s">
        <v>549</v>
      </c>
      <c r="G107" s="407"/>
      <c r="H107" s="409">
        <f>12983.09+2800.67</f>
        <v>15783.76</v>
      </c>
      <c r="I107" s="407"/>
      <c r="J107" s="409">
        <f>H107</f>
        <v>15783.76</v>
      </c>
      <c r="K107" s="143">
        <f>J107</f>
        <v>15783.76</v>
      </c>
      <c r="L107" s="294">
        <f>K107</f>
        <v>15783.76</v>
      </c>
      <c r="M107" s="146"/>
      <c r="N107" s="146"/>
      <c r="O107" s="146"/>
      <c r="P107" s="146"/>
      <c r="Q107" s="146"/>
      <c r="R107" s="146"/>
      <c r="S107" s="146"/>
      <c r="T107" s="271">
        <f t="shared" ref="T107:T112" si="17">SUM(L107:S107)</f>
        <v>15783.76</v>
      </c>
      <c r="U107" s="622" t="s">
        <v>749</v>
      </c>
      <c r="V107" s="287" t="s">
        <v>551</v>
      </c>
      <c r="W107" s="287" t="s">
        <v>552</v>
      </c>
      <c r="X107" s="295">
        <v>43221</v>
      </c>
      <c r="Y107" s="295">
        <v>43311</v>
      </c>
      <c r="Z107" s="131" t="s">
        <v>94</v>
      </c>
      <c r="AA107" s="146"/>
      <c r="AB107" s="327"/>
      <c r="AC107" s="327"/>
      <c r="AD107" s="327"/>
      <c r="AE107" s="327">
        <v>4500</v>
      </c>
      <c r="AF107" s="327">
        <v>3000</v>
      </c>
      <c r="AG107" s="327">
        <v>3000</v>
      </c>
      <c r="AH107" s="144">
        <f>4500+783.76</f>
        <v>5283.76</v>
      </c>
      <c r="AI107" s="144"/>
      <c r="AJ107" s="144"/>
      <c r="AK107" s="144"/>
      <c r="AL107" s="144"/>
      <c r="AM107" s="410"/>
      <c r="AN107" s="1276">
        <f>SUM(AB107:AM107)</f>
        <v>15783.76</v>
      </c>
      <c r="AO107" s="1290" t="s">
        <v>1561</v>
      </c>
    </row>
    <row r="108" spans="1:41" s="998" customFormat="1" ht="49.5" customHeight="1" thickBot="1" x14ac:dyDescent="0.3">
      <c r="A108" s="416" t="s">
        <v>550</v>
      </c>
      <c r="B108" s="52">
        <v>2</v>
      </c>
      <c r="C108" s="762" t="s">
        <v>1334</v>
      </c>
      <c r="D108" s="918" t="s">
        <v>1335</v>
      </c>
      <c r="E108" s="762"/>
      <c r="F108" s="762"/>
      <c r="G108" s="763"/>
      <c r="H108" s="764" t="e">
        <f>+'POA Bienes y Servicios'!#REF!</f>
        <v>#REF!</v>
      </c>
      <c r="I108" s="763"/>
      <c r="J108" s="764" t="e">
        <f>H108</f>
        <v>#REF!</v>
      </c>
      <c r="K108" s="773" t="e">
        <f>J108</f>
        <v>#REF!</v>
      </c>
      <c r="L108" s="151" t="e">
        <f>K108</f>
        <v>#REF!</v>
      </c>
      <c r="M108" s="765"/>
      <c r="N108" s="765"/>
      <c r="O108" s="765"/>
      <c r="P108" s="765"/>
      <c r="Q108" s="765"/>
      <c r="R108" s="765"/>
      <c r="S108" s="765"/>
      <c r="T108" s="150" t="e">
        <f t="shared" si="17"/>
        <v>#REF!</v>
      </c>
      <c r="U108" s="1014" t="s">
        <v>749</v>
      </c>
      <c r="V108" s="287" t="s">
        <v>551</v>
      </c>
      <c r="W108" s="287" t="s">
        <v>552</v>
      </c>
      <c r="X108" s="295">
        <v>43221</v>
      </c>
      <c r="Y108" s="295">
        <v>43311</v>
      </c>
      <c r="Z108" s="131" t="s">
        <v>94</v>
      </c>
      <c r="AA108" s="765"/>
      <c r="AB108" s="766"/>
      <c r="AC108" s="766"/>
      <c r="AD108" s="766"/>
      <c r="AE108" s="766"/>
      <c r="AF108" s="766"/>
      <c r="AG108" s="766"/>
      <c r="AH108" s="1012"/>
      <c r="AI108" s="1012"/>
      <c r="AJ108" s="1012"/>
      <c r="AK108" s="1012" t="e">
        <f>+T108</f>
        <v>#REF!</v>
      </c>
      <c r="AL108" s="1012"/>
      <c r="AM108" s="1011"/>
      <c r="AN108" s="1285" t="e">
        <f>SUM(AB108:AM108)</f>
        <v>#REF!</v>
      </c>
      <c r="AO108" s="1290" t="s">
        <v>1561</v>
      </c>
    </row>
    <row r="109" spans="1:41" s="129" customFormat="1" ht="12" customHeight="1" thickBot="1" x14ac:dyDescent="0.25">
      <c r="A109" s="301"/>
      <c r="B109" s="39"/>
      <c r="C109" s="630"/>
      <c r="D109" s="630"/>
      <c r="E109" s="631"/>
      <c r="F109" s="631"/>
      <c r="G109" s="632"/>
      <c r="H109" s="632"/>
      <c r="I109" s="633"/>
      <c r="J109" s="632"/>
      <c r="K109" s="634" t="e">
        <f>SUM(K107:K108)</f>
        <v>#REF!</v>
      </c>
      <c r="L109" s="602" t="e">
        <f>SUM(L107:L108)</f>
        <v>#REF!</v>
      </c>
      <c r="M109" s="635"/>
      <c r="N109" s="635"/>
      <c r="O109" s="635"/>
      <c r="P109" s="635"/>
      <c r="Q109" s="635"/>
      <c r="R109" s="635"/>
      <c r="S109" s="635"/>
      <c r="T109" s="634" t="e">
        <f>SUM(T107:T108)</f>
        <v>#REF!</v>
      </c>
      <c r="U109" s="636"/>
      <c r="V109" s="633"/>
      <c r="W109" s="636"/>
      <c r="X109" s="637"/>
      <c r="Y109" s="637"/>
      <c r="Z109" s="636"/>
      <c r="AA109" s="633"/>
      <c r="AB109" s="633"/>
      <c r="AC109" s="633"/>
      <c r="AD109" s="633"/>
      <c r="AE109" s="633"/>
      <c r="AF109" s="167"/>
      <c r="AG109" s="167"/>
      <c r="AH109" s="167"/>
      <c r="AI109" s="167"/>
      <c r="AJ109" s="167"/>
      <c r="AK109" s="633"/>
      <c r="AL109" s="633"/>
      <c r="AM109" s="310"/>
      <c r="AN109" s="1283" t="e">
        <f>SUM(AN107:AN108)</f>
        <v>#REF!</v>
      </c>
      <c r="AO109" s="1264"/>
    </row>
    <row r="110" spans="1:41" s="129" customFormat="1" ht="51" x14ac:dyDescent="0.25">
      <c r="A110" s="288" t="s">
        <v>467</v>
      </c>
      <c r="B110" s="4">
        <v>1</v>
      </c>
      <c r="C110" s="272" t="s">
        <v>994</v>
      </c>
      <c r="D110" s="289" t="s">
        <v>83</v>
      </c>
      <c r="E110" s="272" t="s">
        <v>995</v>
      </c>
      <c r="F110" s="292" t="s">
        <v>1359</v>
      </c>
      <c r="G110" s="134">
        <v>400</v>
      </c>
      <c r="H110" s="134"/>
      <c r="I110" s="407"/>
      <c r="J110" s="134">
        <f>K110</f>
        <v>380</v>
      </c>
      <c r="K110" s="143">
        <v>380</v>
      </c>
      <c r="L110" s="294">
        <f>K110</f>
        <v>380</v>
      </c>
      <c r="M110" s="146"/>
      <c r="N110" s="146"/>
      <c r="O110" s="146"/>
      <c r="P110" s="146"/>
      <c r="Q110" s="146"/>
      <c r="R110" s="146"/>
      <c r="S110" s="146"/>
      <c r="T110" s="271">
        <f t="shared" si="17"/>
        <v>380</v>
      </c>
      <c r="U110" s="287" t="s">
        <v>999</v>
      </c>
      <c r="V110" s="287" t="s">
        <v>999</v>
      </c>
      <c r="W110" s="287" t="s">
        <v>1000</v>
      </c>
      <c r="X110" s="295">
        <v>43253</v>
      </c>
      <c r="Y110" s="295">
        <v>43434</v>
      </c>
      <c r="Z110" s="131" t="s">
        <v>1001</v>
      </c>
      <c r="AA110" s="621"/>
      <c r="AB110" s="327"/>
      <c r="AC110" s="327"/>
      <c r="AD110" s="327"/>
      <c r="AE110" s="327"/>
      <c r="AF110" s="327"/>
      <c r="AG110" s="327"/>
      <c r="AH110" s="144">
        <f>T110</f>
        <v>380</v>
      </c>
      <c r="AI110" s="144"/>
      <c r="AJ110" s="144"/>
      <c r="AK110" s="144"/>
      <c r="AL110" s="144"/>
      <c r="AM110" s="410"/>
      <c r="AN110" s="1276">
        <f>SUM(AB110:AM110)</f>
        <v>380</v>
      </c>
      <c r="AO110" s="1293" t="s">
        <v>1558</v>
      </c>
    </row>
    <row r="111" spans="1:41" ht="63.75" x14ac:dyDescent="0.25">
      <c r="A111" s="288" t="s">
        <v>467</v>
      </c>
      <c r="B111" s="4">
        <v>2</v>
      </c>
      <c r="C111" s="272" t="s">
        <v>996</v>
      </c>
      <c r="D111" s="289" t="s">
        <v>83</v>
      </c>
      <c r="E111" s="272" t="s">
        <v>995</v>
      </c>
      <c r="F111" s="292" t="s">
        <v>1360</v>
      </c>
      <c r="G111" s="134">
        <v>400</v>
      </c>
      <c r="H111" s="134"/>
      <c r="I111" s="629"/>
      <c r="J111" s="134">
        <f>K111</f>
        <v>370.27</v>
      </c>
      <c r="K111" s="143">
        <v>370.27</v>
      </c>
      <c r="L111" s="294">
        <f>K111</f>
        <v>370.27</v>
      </c>
      <c r="M111" s="146"/>
      <c r="N111" s="146"/>
      <c r="O111" s="146"/>
      <c r="P111" s="146"/>
      <c r="Q111" s="146"/>
      <c r="R111" s="146"/>
      <c r="S111" s="146"/>
      <c r="T111" s="271">
        <f t="shared" si="17"/>
        <v>370.27</v>
      </c>
      <c r="U111" s="287" t="s">
        <v>999</v>
      </c>
      <c r="V111" s="287" t="s">
        <v>999</v>
      </c>
      <c r="W111" s="287" t="s">
        <v>1000</v>
      </c>
      <c r="X111" s="295">
        <v>43253</v>
      </c>
      <c r="Y111" s="295">
        <v>43434</v>
      </c>
      <c r="Z111" s="131" t="s">
        <v>1001</v>
      </c>
      <c r="AA111" s="629"/>
      <c r="AB111" s="327"/>
      <c r="AC111" s="327"/>
      <c r="AD111" s="327"/>
      <c r="AE111" s="327"/>
      <c r="AF111" s="327"/>
      <c r="AG111" s="327"/>
      <c r="AH111" s="144"/>
      <c r="AI111" s="144">
        <f>T111</f>
        <v>370.27</v>
      </c>
      <c r="AJ111" s="144"/>
      <c r="AK111" s="144"/>
      <c r="AL111" s="144"/>
      <c r="AM111" s="410"/>
      <c r="AN111" s="1278">
        <f>SUM(AB111:AM111)</f>
        <v>370.27</v>
      </c>
      <c r="AO111" s="1293" t="s">
        <v>1558</v>
      </c>
    </row>
    <row r="112" spans="1:41" ht="51.75" thickBot="1" x14ac:dyDescent="0.3">
      <c r="A112" s="288" t="s">
        <v>467</v>
      </c>
      <c r="B112" s="4">
        <v>3</v>
      </c>
      <c r="C112" s="272" t="s">
        <v>997</v>
      </c>
      <c r="D112" s="289" t="s">
        <v>83</v>
      </c>
      <c r="E112" s="272" t="s">
        <v>995</v>
      </c>
      <c r="F112" s="292" t="s">
        <v>998</v>
      </c>
      <c r="G112" s="134">
        <v>400</v>
      </c>
      <c r="H112" s="134"/>
      <c r="I112" s="629"/>
      <c r="J112" s="134">
        <f>K112</f>
        <v>370</v>
      </c>
      <c r="K112" s="143">
        <v>370</v>
      </c>
      <c r="L112" s="294">
        <f>K112</f>
        <v>370</v>
      </c>
      <c r="M112" s="146"/>
      <c r="N112" s="146"/>
      <c r="O112" s="146"/>
      <c r="P112" s="146"/>
      <c r="Q112" s="146"/>
      <c r="R112" s="146"/>
      <c r="S112" s="146"/>
      <c r="T112" s="271">
        <f t="shared" si="17"/>
        <v>370</v>
      </c>
      <c r="U112" s="287" t="s">
        <v>999</v>
      </c>
      <c r="V112" s="287" t="s">
        <v>999</v>
      </c>
      <c r="W112" s="287" t="s">
        <v>1000</v>
      </c>
      <c r="X112" s="295">
        <v>43253</v>
      </c>
      <c r="Y112" s="295">
        <v>43434</v>
      </c>
      <c r="Z112" s="131" t="s">
        <v>1001</v>
      </c>
      <c r="AA112" s="629"/>
      <c r="AB112" s="327"/>
      <c r="AC112" s="327"/>
      <c r="AD112" s="327"/>
      <c r="AE112" s="327"/>
      <c r="AF112" s="327"/>
      <c r="AG112" s="327"/>
      <c r="AH112" s="144"/>
      <c r="AI112" s="144">
        <f>T112</f>
        <v>370</v>
      </c>
      <c r="AJ112" s="144"/>
      <c r="AK112" s="144"/>
      <c r="AL112" s="144"/>
      <c r="AM112" s="410"/>
      <c r="AN112" s="1282">
        <f>SUM(AB112:AM112)</f>
        <v>370</v>
      </c>
      <c r="AO112" s="1293" t="s">
        <v>1558</v>
      </c>
    </row>
    <row r="113" spans="1:41" s="129" customFormat="1" ht="12" customHeight="1" thickBot="1" x14ac:dyDescent="0.25">
      <c r="A113" s="301"/>
      <c r="B113" s="39"/>
      <c r="C113" s="630"/>
      <c r="D113" s="630"/>
      <c r="E113" s="631"/>
      <c r="F113" s="631"/>
      <c r="G113" s="632"/>
      <c r="H113" s="632"/>
      <c r="I113" s="633"/>
      <c r="J113" s="632"/>
      <c r="K113" s="634">
        <f>SUM(K110:K112)</f>
        <v>1120.27</v>
      </c>
      <c r="L113" s="602">
        <f>SUM(L110:L112)</f>
        <v>1120.27</v>
      </c>
      <c r="M113" s="635"/>
      <c r="N113" s="635"/>
      <c r="O113" s="635"/>
      <c r="P113" s="635"/>
      <c r="Q113" s="635"/>
      <c r="R113" s="635"/>
      <c r="S113" s="635"/>
      <c r="T113" s="634">
        <f>SUM(T110:T112)</f>
        <v>1120.27</v>
      </c>
      <c r="U113" s="636"/>
      <c r="V113" s="633"/>
      <c r="W113" s="636"/>
      <c r="X113" s="637"/>
      <c r="Y113" s="637"/>
      <c r="Z113" s="636"/>
      <c r="AA113" s="633"/>
      <c r="AB113" s="633"/>
      <c r="AC113" s="633"/>
      <c r="AD113" s="633"/>
      <c r="AE113" s="633"/>
      <c r="AF113" s="167"/>
      <c r="AG113" s="167"/>
      <c r="AH113" s="167"/>
      <c r="AI113" s="167"/>
      <c r="AJ113" s="167"/>
      <c r="AK113" s="633"/>
      <c r="AL113" s="633"/>
      <c r="AM113" s="310"/>
      <c r="AN113" s="603">
        <f>SUM(AN110:AN112)</f>
        <v>1120.27</v>
      </c>
      <c r="AO113" s="1264"/>
    </row>
    <row r="114" spans="1:41" ht="35.25" customHeight="1" x14ac:dyDescent="0.25">
      <c r="A114" s="767" t="s">
        <v>556</v>
      </c>
      <c r="B114" s="768">
        <v>1</v>
      </c>
      <c r="C114" s="272" t="s">
        <v>1342</v>
      </c>
      <c r="D114" s="770" t="s">
        <v>379</v>
      </c>
      <c r="E114" s="287"/>
      <c r="F114" s="287" t="s">
        <v>1361</v>
      </c>
      <c r="G114" s="407"/>
      <c r="H114" s="409"/>
      <c r="I114" s="407"/>
      <c r="J114" s="409"/>
      <c r="K114" s="771">
        <v>19487.18</v>
      </c>
      <c r="L114" s="772">
        <v>19487.18</v>
      </c>
      <c r="M114" s="146"/>
      <c r="N114" s="146"/>
      <c r="O114" s="146"/>
      <c r="P114" s="146"/>
      <c r="Q114" s="146"/>
      <c r="R114" s="146"/>
      <c r="S114" s="146"/>
      <c r="T114" s="271">
        <f>L114</f>
        <v>19487.18</v>
      </c>
      <c r="U114" s="408" t="s">
        <v>921</v>
      </c>
      <c r="V114" s="287" t="s">
        <v>922</v>
      </c>
      <c r="W114" s="287" t="s">
        <v>1362</v>
      </c>
      <c r="X114" s="295">
        <v>43221</v>
      </c>
      <c r="Y114" s="295">
        <v>43311</v>
      </c>
      <c r="Z114" s="131" t="s">
        <v>94</v>
      </c>
      <c r="AA114" s="146"/>
      <c r="AB114" s="327"/>
      <c r="AC114" s="327"/>
      <c r="AD114" s="327"/>
      <c r="AE114" s="327">
        <f>L114</f>
        <v>19487.18</v>
      </c>
      <c r="AF114" s="327"/>
      <c r="AG114" s="327"/>
      <c r="AH114" s="772"/>
      <c r="AI114" s="772"/>
      <c r="AJ114" s="772"/>
      <c r="AK114" s="772"/>
      <c r="AL114" s="772"/>
      <c r="AM114" s="410"/>
      <c r="AN114" s="1276">
        <f>SUM(AB114:AM114)</f>
        <v>19487.18</v>
      </c>
      <c r="AO114" s="1291" t="s">
        <v>1559</v>
      </c>
    </row>
    <row r="115" spans="1:41" ht="49.5" customHeight="1" thickBot="1" x14ac:dyDescent="0.3">
      <c r="A115" s="919" t="s">
        <v>556</v>
      </c>
      <c r="B115" s="769">
        <v>2</v>
      </c>
      <c r="C115" s="272" t="s">
        <v>1174</v>
      </c>
      <c r="D115" s="920" t="s">
        <v>545</v>
      </c>
      <c r="E115" s="762"/>
      <c r="F115" s="762" t="s">
        <v>1363</v>
      </c>
      <c r="G115" s="763"/>
      <c r="H115" s="409">
        <v>5000</v>
      </c>
      <c r="I115" s="763"/>
      <c r="J115" s="764">
        <f>H115</f>
        <v>5000</v>
      </c>
      <c r="K115" s="773">
        <f>J115</f>
        <v>5000</v>
      </c>
      <c r="L115" s="671">
        <f>K115</f>
        <v>5000</v>
      </c>
      <c r="M115" s="765"/>
      <c r="N115" s="765"/>
      <c r="O115" s="765"/>
      <c r="P115" s="765"/>
      <c r="Q115" s="765"/>
      <c r="R115" s="765"/>
      <c r="S115" s="765"/>
      <c r="T115" s="271">
        <f>L115</f>
        <v>5000</v>
      </c>
      <c r="U115" s="408" t="s">
        <v>921</v>
      </c>
      <c r="V115" s="287" t="s">
        <v>922</v>
      </c>
      <c r="W115" s="287" t="s">
        <v>1362</v>
      </c>
      <c r="X115" s="295">
        <v>43221</v>
      </c>
      <c r="Y115" s="295">
        <v>43311</v>
      </c>
      <c r="Z115" s="131" t="s">
        <v>94</v>
      </c>
      <c r="AA115" s="765"/>
      <c r="AB115" s="766"/>
      <c r="AC115" s="766"/>
      <c r="AD115" s="766"/>
      <c r="AE115" s="766"/>
      <c r="AF115" s="766"/>
      <c r="AG115" s="766">
        <f>L115</f>
        <v>5000</v>
      </c>
      <c r="AH115" s="671"/>
      <c r="AI115" s="671"/>
      <c r="AJ115" s="671"/>
      <c r="AK115" s="671"/>
      <c r="AL115" s="671"/>
      <c r="AM115" s="774"/>
      <c r="AN115" s="1285">
        <f>SUM(AB115:AM115)</f>
        <v>5000</v>
      </c>
      <c r="AO115" s="1291" t="s">
        <v>1559</v>
      </c>
    </row>
    <row r="116" spans="1:41" s="129" customFormat="1" ht="12.75" customHeight="1" thickBot="1" x14ac:dyDescent="0.25">
      <c r="A116" s="301"/>
      <c r="B116" s="39"/>
      <c r="C116" s="302"/>
      <c r="D116" s="302"/>
      <c r="E116" s="303"/>
      <c r="F116" s="303"/>
      <c r="G116" s="304"/>
      <c r="H116" s="304"/>
      <c r="I116" s="305"/>
      <c r="J116" s="304"/>
      <c r="K116" s="173">
        <f>SUM(K114:K115)</f>
        <v>24487.18</v>
      </c>
      <c r="L116" s="306">
        <f>SUM(L114:L115)</f>
        <v>24487.18</v>
      </c>
      <c r="M116" s="307"/>
      <c r="N116" s="307"/>
      <c r="O116" s="307"/>
      <c r="P116" s="307"/>
      <c r="Q116" s="307"/>
      <c r="R116" s="307"/>
      <c r="S116" s="307"/>
      <c r="T116" s="173">
        <f>SUM(T114:T115)</f>
        <v>24487.18</v>
      </c>
      <c r="U116" s="174"/>
      <c r="V116" s="305"/>
      <c r="W116" s="174"/>
      <c r="X116" s="308"/>
      <c r="Y116" s="308"/>
      <c r="Z116" s="174"/>
      <c r="AA116" s="305"/>
      <c r="AB116" s="305"/>
      <c r="AC116" s="305"/>
      <c r="AD116" s="305"/>
      <c r="AE116" s="305"/>
      <c r="AF116" s="309"/>
      <c r="AG116" s="309"/>
      <c r="AH116" s="309"/>
      <c r="AI116" s="309"/>
      <c r="AJ116" s="309"/>
      <c r="AK116" s="305"/>
      <c r="AL116" s="305"/>
      <c r="AM116" s="310"/>
      <c r="AN116" s="1283">
        <f>SUM(AN114:AN115)</f>
        <v>24487.18</v>
      </c>
      <c r="AO116" s="1264"/>
    </row>
    <row r="117" spans="1:41" s="998" customFormat="1" ht="50.25" customHeight="1" x14ac:dyDescent="0.25">
      <c r="A117" s="795" t="s">
        <v>557</v>
      </c>
      <c r="B117" s="802"/>
      <c r="C117" s="723" t="s">
        <v>1551</v>
      </c>
      <c r="D117" s="722" t="s">
        <v>83</v>
      </c>
      <c r="E117" s="803"/>
      <c r="F117" s="804"/>
      <c r="G117" s="201"/>
      <c r="H117" s="805"/>
      <c r="I117" s="770"/>
      <c r="J117" s="505"/>
      <c r="K117" s="931">
        <v>154567.76999999999</v>
      </c>
      <c r="L117" s="202"/>
      <c r="M117" s="806"/>
      <c r="N117" s="806"/>
      <c r="O117" s="806"/>
      <c r="P117" s="806"/>
      <c r="Q117" s="806"/>
      <c r="R117" s="806"/>
      <c r="S117" s="806"/>
      <c r="T117" s="507"/>
      <c r="U117" s="804"/>
      <c r="V117" s="804"/>
      <c r="W117" s="804"/>
      <c r="X117" s="807"/>
      <c r="Y117" s="807"/>
      <c r="Z117" s="808"/>
      <c r="AA117" s="806"/>
      <c r="AB117" s="513"/>
      <c r="AC117" s="513"/>
      <c r="AD117" s="513"/>
      <c r="AE117" s="513"/>
      <c r="AF117" s="513"/>
      <c r="AG117" s="513"/>
      <c r="AH117" s="202"/>
      <c r="AI117" s="202"/>
      <c r="AJ117" s="202"/>
      <c r="AK117" s="202"/>
      <c r="AL117" s="202"/>
      <c r="AM117" s="514"/>
      <c r="AN117" s="1281"/>
      <c r="AO117" s="1291" t="s">
        <v>1559</v>
      </c>
    </row>
    <row r="118" spans="1:41" s="998" customFormat="1" ht="41.25" customHeight="1" x14ac:dyDescent="0.25">
      <c r="A118" s="795" t="s">
        <v>557</v>
      </c>
      <c r="B118" s="1252"/>
      <c r="C118" s="723" t="s">
        <v>1554</v>
      </c>
      <c r="D118" s="722" t="s">
        <v>83</v>
      </c>
      <c r="E118" s="723"/>
      <c r="F118" s="795"/>
      <c r="G118" s="1005"/>
      <c r="H118" s="721"/>
      <c r="I118" s="1254"/>
      <c r="J118" s="1255"/>
      <c r="K118" s="931">
        <v>6313.27</v>
      </c>
      <c r="L118" s="932"/>
      <c r="M118" s="855"/>
      <c r="N118" s="855"/>
      <c r="O118" s="855"/>
      <c r="P118" s="855"/>
      <c r="Q118" s="855"/>
      <c r="R118" s="855"/>
      <c r="S118" s="855"/>
      <c r="T118" s="931"/>
      <c r="U118" s="795"/>
      <c r="V118" s="795"/>
      <c r="W118" s="795"/>
      <c r="X118" s="1256"/>
      <c r="Y118" s="1256"/>
      <c r="Z118" s="1257"/>
      <c r="AA118" s="855"/>
      <c r="AB118" s="862"/>
      <c r="AC118" s="862"/>
      <c r="AD118" s="862"/>
      <c r="AE118" s="862"/>
      <c r="AF118" s="862"/>
      <c r="AG118" s="862"/>
      <c r="AH118" s="932"/>
      <c r="AI118" s="932"/>
      <c r="AJ118" s="932"/>
      <c r="AK118" s="932"/>
      <c r="AL118" s="932"/>
      <c r="AM118" s="932"/>
      <c r="AN118" s="1286"/>
      <c r="AO118" s="1291" t="s">
        <v>1559</v>
      </c>
    </row>
    <row r="119" spans="1:41" ht="38.25" x14ac:dyDescent="0.25">
      <c r="A119" s="795" t="s">
        <v>557</v>
      </c>
      <c r="B119" s="1252">
        <v>1</v>
      </c>
      <c r="C119" s="723" t="s">
        <v>560</v>
      </c>
      <c r="D119" s="722" t="s">
        <v>83</v>
      </c>
      <c r="E119" s="723" t="s">
        <v>562</v>
      </c>
      <c r="F119" s="795" t="s">
        <v>563</v>
      </c>
      <c r="G119" s="1005">
        <f>J119</f>
        <v>4537.09</v>
      </c>
      <c r="H119" s="721"/>
      <c r="I119" s="1254"/>
      <c r="J119" s="1255">
        <v>4537.09</v>
      </c>
      <c r="K119" s="931">
        <f>I119+J119</f>
        <v>4537.09</v>
      </c>
      <c r="L119" s="932">
        <f>+K119</f>
        <v>4537.09</v>
      </c>
      <c r="M119" s="855"/>
      <c r="N119" s="855"/>
      <c r="O119" s="855"/>
      <c r="P119" s="855"/>
      <c r="Q119" s="855"/>
      <c r="R119" s="855"/>
      <c r="S119" s="855"/>
      <c r="T119" s="931">
        <f t="shared" ref="T119:T153" si="18">SUM(L119:S119)</f>
        <v>4537.09</v>
      </c>
      <c r="U119" s="795" t="s">
        <v>564</v>
      </c>
      <c r="V119" s="795" t="s">
        <v>565</v>
      </c>
      <c r="W119" s="795" t="s">
        <v>566</v>
      </c>
      <c r="X119" s="1256">
        <v>43160</v>
      </c>
      <c r="Y119" s="1256">
        <v>43343</v>
      </c>
      <c r="Z119" s="1257" t="s">
        <v>94</v>
      </c>
      <c r="AA119" s="855"/>
      <c r="AB119" s="862"/>
      <c r="AC119" s="862"/>
      <c r="AD119" s="862"/>
      <c r="AE119" s="862"/>
      <c r="AF119" s="862"/>
      <c r="AG119" s="862"/>
      <c r="AH119" s="932"/>
      <c r="AI119" s="932">
        <f>L119</f>
        <v>4537.09</v>
      </c>
      <c r="AJ119" s="932"/>
      <c r="AK119" s="932"/>
      <c r="AL119" s="932"/>
      <c r="AM119" s="932"/>
      <c r="AN119" s="1286">
        <f>SUM(AB119:AM119)</f>
        <v>4537.09</v>
      </c>
      <c r="AO119" s="1291" t="s">
        <v>1559</v>
      </c>
    </row>
    <row r="120" spans="1:41" ht="76.5" x14ac:dyDescent="0.25">
      <c r="A120" s="939" t="s">
        <v>557</v>
      </c>
      <c r="B120" s="439">
        <v>2</v>
      </c>
      <c r="C120" s="440" t="s">
        <v>1206</v>
      </c>
      <c r="D120" s="940" t="s">
        <v>544</v>
      </c>
      <c r="E120" s="799"/>
      <c r="F120" s="440" t="s">
        <v>1364</v>
      </c>
      <c r="G120" s="801"/>
      <c r="H120" s="409">
        <f>J120</f>
        <v>3920</v>
      </c>
      <c r="I120" s="800"/>
      <c r="J120" s="504">
        <v>3920</v>
      </c>
      <c r="K120" s="809">
        <f>I120+J120</f>
        <v>3920</v>
      </c>
      <c r="L120" s="441">
        <v>3920</v>
      </c>
      <c r="M120" s="800"/>
      <c r="N120" s="800"/>
      <c r="O120" s="800"/>
      <c r="P120" s="800"/>
      <c r="Q120" s="800"/>
      <c r="R120" s="800"/>
      <c r="S120" s="800"/>
      <c r="T120" s="809">
        <f t="shared" si="18"/>
        <v>3920</v>
      </c>
      <c r="U120" s="438"/>
      <c r="V120" s="438"/>
      <c r="W120" s="438"/>
      <c r="X120" s="442"/>
      <c r="Y120" s="442"/>
      <c r="Z120" s="517"/>
      <c r="AA120" s="800"/>
      <c r="AB120" s="810"/>
      <c r="AC120" s="810"/>
      <c r="AD120" s="810"/>
      <c r="AE120" s="810"/>
      <c r="AF120" s="810"/>
      <c r="AG120" s="810"/>
      <c r="AH120" s="441"/>
      <c r="AI120" s="441">
        <f>T120</f>
        <v>3920</v>
      </c>
      <c r="AJ120" s="441"/>
      <c r="AK120" s="441"/>
      <c r="AL120" s="441"/>
      <c r="AM120" s="441"/>
      <c r="AN120" s="1278">
        <f>SUM(AB120:AM120)</f>
        <v>3920</v>
      </c>
      <c r="AO120" s="1294" t="s">
        <v>1560</v>
      </c>
    </row>
    <row r="121" spans="1:41" ht="76.5" x14ac:dyDescent="0.25">
      <c r="A121" s="939" t="s">
        <v>557</v>
      </c>
      <c r="B121" s="439">
        <v>3</v>
      </c>
      <c r="C121" s="440" t="s">
        <v>1206</v>
      </c>
      <c r="D121" s="940" t="s">
        <v>519</v>
      </c>
      <c r="E121" s="799"/>
      <c r="F121" s="440" t="s">
        <v>1365</v>
      </c>
      <c r="G121" s="800"/>
      <c r="H121" s="409">
        <f t="shared" ref="H121:H132" si="19">J121</f>
        <v>3920</v>
      </c>
      <c r="I121" s="800"/>
      <c r="J121" s="504">
        <v>3920</v>
      </c>
      <c r="K121" s="809">
        <f t="shared" ref="K121:K132" si="20">I121+J121</f>
        <v>3920</v>
      </c>
      <c r="L121" s="441">
        <v>3920</v>
      </c>
      <c r="M121" s="800"/>
      <c r="N121" s="800"/>
      <c r="O121" s="800"/>
      <c r="P121" s="800"/>
      <c r="Q121" s="800"/>
      <c r="R121" s="800"/>
      <c r="S121" s="800"/>
      <c r="T121" s="809">
        <f t="shared" si="18"/>
        <v>3920</v>
      </c>
      <c r="U121" s="438"/>
      <c r="V121" s="438"/>
      <c r="W121" s="438"/>
      <c r="X121" s="442"/>
      <c r="Y121" s="442"/>
      <c r="Z121" s="517"/>
      <c r="AA121" s="800"/>
      <c r="AB121" s="810"/>
      <c r="AC121" s="810"/>
      <c r="AD121" s="810"/>
      <c r="AE121" s="810"/>
      <c r="AF121" s="810"/>
      <c r="AG121" s="810"/>
      <c r="AH121" s="441"/>
      <c r="AI121" s="441">
        <f>T121</f>
        <v>3920</v>
      </c>
      <c r="AJ121" s="441"/>
      <c r="AK121" s="441"/>
      <c r="AL121" s="441"/>
      <c r="AM121" s="441"/>
      <c r="AN121" s="1276">
        <f t="shared" ref="AN121:AN132" si="21">SUM(AB121:AM121)</f>
        <v>3920</v>
      </c>
      <c r="AO121" s="1294" t="s">
        <v>1560</v>
      </c>
    </row>
    <row r="122" spans="1:41" ht="76.5" x14ac:dyDescent="0.25">
      <c r="A122" s="939" t="s">
        <v>557</v>
      </c>
      <c r="B122" s="439">
        <v>4</v>
      </c>
      <c r="C122" s="440" t="s">
        <v>1206</v>
      </c>
      <c r="D122" s="940" t="s">
        <v>522</v>
      </c>
      <c r="E122" s="800"/>
      <c r="F122" s="440" t="s">
        <v>1366</v>
      </c>
      <c r="G122" s="800"/>
      <c r="H122" s="409">
        <f t="shared" si="19"/>
        <v>3920</v>
      </c>
      <c r="I122" s="800"/>
      <c r="J122" s="504">
        <v>3920</v>
      </c>
      <c r="K122" s="809">
        <f t="shared" si="20"/>
        <v>3920</v>
      </c>
      <c r="L122" s="441">
        <v>3920</v>
      </c>
      <c r="M122" s="800"/>
      <c r="N122" s="800"/>
      <c r="O122" s="800"/>
      <c r="P122" s="800"/>
      <c r="Q122" s="800"/>
      <c r="R122" s="800"/>
      <c r="S122" s="800"/>
      <c r="T122" s="809">
        <f t="shared" si="18"/>
        <v>3920</v>
      </c>
      <c r="U122" s="438"/>
      <c r="V122" s="438"/>
      <c r="W122" s="438"/>
      <c r="X122" s="442"/>
      <c r="Y122" s="442"/>
      <c r="Z122" s="517"/>
      <c r="AA122" s="800"/>
      <c r="AB122" s="810"/>
      <c r="AC122" s="810"/>
      <c r="AD122" s="810"/>
      <c r="AE122" s="810"/>
      <c r="AF122" s="810"/>
      <c r="AG122" s="810"/>
      <c r="AH122" s="441"/>
      <c r="AI122" s="441">
        <f>T122</f>
        <v>3920</v>
      </c>
      <c r="AJ122" s="441"/>
      <c r="AK122" s="441"/>
      <c r="AL122" s="441"/>
      <c r="AM122" s="441"/>
      <c r="AN122" s="1278">
        <f t="shared" si="21"/>
        <v>3920</v>
      </c>
      <c r="AO122" s="1294" t="s">
        <v>1560</v>
      </c>
    </row>
    <row r="123" spans="1:41" ht="76.5" x14ac:dyDescent="0.25">
      <c r="A123" s="939" t="s">
        <v>557</v>
      </c>
      <c r="B123" s="439">
        <v>5</v>
      </c>
      <c r="C123" s="440" t="s">
        <v>1206</v>
      </c>
      <c r="D123" s="940" t="s">
        <v>512</v>
      </c>
      <c r="E123" s="800"/>
      <c r="F123" s="440" t="s">
        <v>1367</v>
      </c>
      <c r="G123" s="800"/>
      <c r="H123" s="409">
        <f t="shared" si="19"/>
        <v>3917</v>
      </c>
      <c r="I123" s="800"/>
      <c r="J123" s="504">
        <v>3917</v>
      </c>
      <c r="K123" s="809">
        <f t="shared" si="20"/>
        <v>3917</v>
      </c>
      <c r="L123" s="441">
        <v>3917</v>
      </c>
      <c r="M123" s="800"/>
      <c r="N123" s="800"/>
      <c r="O123" s="800"/>
      <c r="P123" s="800"/>
      <c r="Q123" s="800"/>
      <c r="R123" s="800"/>
      <c r="S123" s="800"/>
      <c r="T123" s="809">
        <f t="shared" si="18"/>
        <v>3917</v>
      </c>
      <c r="U123" s="438"/>
      <c r="V123" s="438"/>
      <c r="W123" s="438"/>
      <c r="X123" s="442"/>
      <c r="Y123" s="442"/>
      <c r="Z123" s="517"/>
      <c r="AA123" s="800"/>
      <c r="AB123" s="810"/>
      <c r="AC123" s="810"/>
      <c r="AD123" s="810"/>
      <c r="AE123" s="810"/>
      <c r="AF123" s="810"/>
      <c r="AG123" s="810"/>
      <c r="AH123" s="441"/>
      <c r="AI123" s="441"/>
      <c r="AJ123" s="441">
        <f>T123</f>
        <v>3917</v>
      </c>
      <c r="AK123" s="441"/>
      <c r="AL123" s="441"/>
      <c r="AM123" s="441"/>
      <c r="AN123" s="1276">
        <f t="shared" si="21"/>
        <v>3917</v>
      </c>
      <c r="AO123" s="1294" t="s">
        <v>1560</v>
      </c>
    </row>
    <row r="124" spans="1:41" ht="52.5" customHeight="1" x14ac:dyDescent="0.25">
      <c r="A124" s="939" t="s">
        <v>557</v>
      </c>
      <c r="B124" s="439">
        <v>6</v>
      </c>
      <c r="C124" s="440" t="s">
        <v>1207</v>
      </c>
      <c r="D124" s="940" t="s">
        <v>510</v>
      </c>
      <c r="E124" s="800"/>
      <c r="F124" s="440" t="s">
        <v>1212</v>
      </c>
      <c r="G124" s="800"/>
      <c r="H124" s="409">
        <f t="shared" si="19"/>
        <v>2866</v>
      </c>
      <c r="I124" s="800"/>
      <c r="J124" s="504">
        <v>2866</v>
      </c>
      <c r="K124" s="809">
        <f t="shared" si="20"/>
        <v>2866</v>
      </c>
      <c r="L124" s="441">
        <v>2866</v>
      </c>
      <c r="M124" s="800"/>
      <c r="N124" s="800"/>
      <c r="O124" s="800"/>
      <c r="P124" s="800"/>
      <c r="Q124" s="800"/>
      <c r="R124" s="800"/>
      <c r="S124" s="800"/>
      <c r="T124" s="809">
        <f t="shared" si="18"/>
        <v>2866</v>
      </c>
      <c r="U124" s="438"/>
      <c r="V124" s="438"/>
      <c r="W124" s="438"/>
      <c r="X124" s="442"/>
      <c r="Y124" s="442"/>
      <c r="Z124" s="517"/>
      <c r="AA124" s="800"/>
      <c r="AB124" s="810"/>
      <c r="AC124" s="810"/>
      <c r="AD124" s="810"/>
      <c r="AE124" s="810"/>
      <c r="AF124" s="810"/>
      <c r="AG124" s="810"/>
      <c r="AH124" s="441"/>
      <c r="AI124" s="441"/>
      <c r="AJ124" s="441">
        <f>T124</f>
        <v>2866</v>
      </c>
      <c r="AK124" s="441"/>
      <c r="AL124" s="441"/>
      <c r="AM124" s="441"/>
      <c r="AN124" s="1278">
        <f t="shared" si="21"/>
        <v>2866</v>
      </c>
      <c r="AO124" s="1294" t="s">
        <v>1560</v>
      </c>
    </row>
    <row r="125" spans="1:41" ht="76.5" x14ac:dyDescent="0.25">
      <c r="A125" s="939" t="s">
        <v>557</v>
      </c>
      <c r="B125" s="439">
        <v>7</v>
      </c>
      <c r="C125" s="440" t="s">
        <v>1206</v>
      </c>
      <c r="D125" s="940" t="s">
        <v>606</v>
      </c>
      <c r="E125" s="800"/>
      <c r="F125" s="440" t="s">
        <v>1567</v>
      </c>
      <c r="G125" s="800"/>
      <c r="H125" s="409">
        <f t="shared" si="19"/>
        <v>3000</v>
      </c>
      <c r="I125" s="800"/>
      <c r="J125" s="504">
        <v>3000</v>
      </c>
      <c r="K125" s="809">
        <f t="shared" si="20"/>
        <v>3000</v>
      </c>
      <c r="L125" s="441">
        <v>3000</v>
      </c>
      <c r="M125" s="800"/>
      <c r="N125" s="800"/>
      <c r="O125" s="800"/>
      <c r="P125" s="800"/>
      <c r="Q125" s="800"/>
      <c r="R125" s="800"/>
      <c r="S125" s="800"/>
      <c r="T125" s="809">
        <f t="shared" si="18"/>
        <v>3000</v>
      </c>
      <c r="U125" s="438"/>
      <c r="V125" s="438"/>
      <c r="W125" s="438"/>
      <c r="X125" s="442"/>
      <c r="Y125" s="442"/>
      <c r="Z125" s="517"/>
      <c r="AA125" s="800"/>
      <c r="AB125" s="810"/>
      <c r="AC125" s="810"/>
      <c r="AD125" s="810"/>
      <c r="AE125" s="810"/>
      <c r="AF125" s="810"/>
      <c r="AG125" s="810"/>
      <c r="AH125" s="441"/>
      <c r="AI125" s="441"/>
      <c r="AJ125" s="441">
        <f>T125</f>
        <v>3000</v>
      </c>
      <c r="AK125" s="441"/>
      <c r="AL125" s="441"/>
      <c r="AM125" s="441"/>
      <c r="AN125" s="1278">
        <f t="shared" si="21"/>
        <v>3000</v>
      </c>
      <c r="AO125" s="1294" t="s">
        <v>1560</v>
      </c>
    </row>
    <row r="126" spans="1:41" ht="76.5" x14ac:dyDescent="0.25">
      <c r="A126" s="939" t="s">
        <v>557</v>
      </c>
      <c r="B126" s="439">
        <v>8</v>
      </c>
      <c r="C126" s="440" t="s">
        <v>1208</v>
      </c>
      <c r="D126" s="940" t="s">
        <v>527</v>
      </c>
      <c r="E126" s="800"/>
      <c r="F126" s="440" t="s">
        <v>1368</v>
      </c>
      <c r="G126" s="800"/>
      <c r="H126" s="409">
        <f t="shared" si="19"/>
        <v>3920</v>
      </c>
      <c r="I126" s="800"/>
      <c r="J126" s="504">
        <v>3920</v>
      </c>
      <c r="K126" s="809">
        <f t="shared" si="20"/>
        <v>3920</v>
      </c>
      <c r="L126" s="441">
        <v>3920</v>
      </c>
      <c r="M126" s="800"/>
      <c r="N126" s="800"/>
      <c r="O126" s="800"/>
      <c r="P126" s="800"/>
      <c r="Q126" s="800"/>
      <c r="R126" s="800"/>
      <c r="S126" s="800"/>
      <c r="T126" s="809">
        <f t="shared" si="18"/>
        <v>3920</v>
      </c>
      <c r="U126" s="438"/>
      <c r="V126" s="438"/>
      <c r="W126" s="438"/>
      <c r="X126" s="442"/>
      <c r="Y126" s="442"/>
      <c r="Z126" s="517"/>
      <c r="AA126" s="800"/>
      <c r="AB126" s="810"/>
      <c r="AC126" s="810"/>
      <c r="AD126" s="810"/>
      <c r="AE126" s="810"/>
      <c r="AF126" s="810"/>
      <c r="AG126" s="810"/>
      <c r="AH126" s="441"/>
      <c r="AI126" s="441"/>
      <c r="AJ126" s="441">
        <f>T126</f>
        <v>3920</v>
      </c>
      <c r="AK126" s="441"/>
      <c r="AL126" s="441"/>
      <c r="AM126" s="441"/>
      <c r="AN126" s="1276">
        <f t="shared" si="21"/>
        <v>3920</v>
      </c>
      <c r="AO126" s="1294" t="s">
        <v>1560</v>
      </c>
    </row>
    <row r="127" spans="1:41" ht="76.5" x14ac:dyDescent="0.25">
      <c r="A127" s="939" t="s">
        <v>557</v>
      </c>
      <c r="B127" s="439">
        <v>9</v>
      </c>
      <c r="C127" s="440" t="s">
        <v>1209</v>
      </c>
      <c r="D127" s="940" t="s">
        <v>370</v>
      </c>
      <c r="E127" s="800"/>
      <c r="F127" s="440" t="s">
        <v>1369</v>
      </c>
      <c r="G127" s="800"/>
      <c r="H127" s="409">
        <f t="shared" si="19"/>
        <v>3920</v>
      </c>
      <c r="I127" s="800"/>
      <c r="J127" s="504">
        <v>3920</v>
      </c>
      <c r="K127" s="809">
        <f t="shared" si="20"/>
        <v>3920</v>
      </c>
      <c r="L127" s="441">
        <v>3920</v>
      </c>
      <c r="M127" s="800"/>
      <c r="N127" s="800"/>
      <c r="O127" s="800"/>
      <c r="P127" s="800"/>
      <c r="Q127" s="800"/>
      <c r="R127" s="800"/>
      <c r="S127" s="800"/>
      <c r="T127" s="809">
        <f t="shared" si="18"/>
        <v>3920</v>
      </c>
      <c r="U127" s="438"/>
      <c r="V127" s="438"/>
      <c r="W127" s="438"/>
      <c r="X127" s="442"/>
      <c r="Y127" s="442"/>
      <c r="Z127" s="517"/>
      <c r="AA127" s="800"/>
      <c r="AB127" s="810"/>
      <c r="AC127" s="810"/>
      <c r="AD127" s="810"/>
      <c r="AE127" s="810"/>
      <c r="AF127" s="810"/>
      <c r="AG127" s="810"/>
      <c r="AH127" s="441"/>
      <c r="AI127" s="441"/>
      <c r="AJ127" s="441">
        <f>T127</f>
        <v>3920</v>
      </c>
      <c r="AK127" s="441"/>
      <c r="AL127" s="441"/>
      <c r="AM127" s="441"/>
      <c r="AN127" s="1278">
        <f t="shared" si="21"/>
        <v>3920</v>
      </c>
      <c r="AO127" s="1294" t="s">
        <v>1560</v>
      </c>
    </row>
    <row r="128" spans="1:41" ht="55.5" customHeight="1" x14ac:dyDescent="0.25">
      <c r="A128" s="939" t="s">
        <v>557</v>
      </c>
      <c r="B128" s="439">
        <v>10</v>
      </c>
      <c r="C128" s="440" t="s">
        <v>1213</v>
      </c>
      <c r="D128" s="940" t="s">
        <v>472</v>
      </c>
      <c r="E128" s="800"/>
      <c r="F128" s="440" t="s">
        <v>1212</v>
      </c>
      <c r="G128" s="800"/>
      <c r="H128" s="409">
        <f t="shared" si="19"/>
        <v>3000</v>
      </c>
      <c r="I128" s="800"/>
      <c r="J128" s="504">
        <v>3000</v>
      </c>
      <c r="K128" s="809">
        <f t="shared" si="20"/>
        <v>3000</v>
      </c>
      <c r="L128" s="441">
        <v>3000</v>
      </c>
      <c r="M128" s="800"/>
      <c r="N128" s="800"/>
      <c r="O128" s="800"/>
      <c r="P128" s="800"/>
      <c r="Q128" s="800"/>
      <c r="R128" s="800"/>
      <c r="S128" s="800"/>
      <c r="T128" s="809">
        <f t="shared" si="18"/>
        <v>3000</v>
      </c>
      <c r="U128" s="438"/>
      <c r="V128" s="438"/>
      <c r="W128" s="438"/>
      <c r="X128" s="442"/>
      <c r="Y128" s="442"/>
      <c r="Z128" s="517"/>
      <c r="AA128" s="800"/>
      <c r="AB128" s="810"/>
      <c r="AC128" s="810"/>
      <c r="AD128" s="810"/>
      <c r="AE128" s="810"/>
      <c r="AF128" s="810"/>
      <c r="AG128" s="810"/>
      <c r="AH128" s="441"/>
      <c r="AI128" s="441"/>
      <c r="AJ128" s="441"/>
      <c r="AK128" s="441">
        <f>T128</f>
        <v>3000</v>
      </c>
      <c r="AL128" s="441"/>
      <c r="AM128" s="441"/>
      <c r="AN128" s="1276">
        <f t="shared" si="21"/>
        <v>3000</v>
      </c>
      <c r="AO128" s="1294" t="s">
        <v>1560</v>
      </c>
    </row>
    <row r="129" spans="1:41" ht="76.5" x14ac:dyDescent="0.25">
      <c r="A129" s="939" t="s">
        <v>557</v>
      </c>
      <c r="B129" s="439">
        <v>11</v>
      </c>
      <c r="C129" s="440" t="s">
        <v>1206</v>
      </c>
      <c r="D129" s="940" t="s">
        <v>472</v>
      </c>
      <c r="E129" s="800"/>
      <c r="F129" s="440" t="s">
        <v>1370</v>
      </c>
      <c r="G129" s="800"/>
      <c r="H129" s="409">
        <v>2000</v>
      </c>
      <c r="I129" s="800"/>
      <c r="J129" s="504">
        <f>H129</f>
        <v>2000</v>
      </c>
      <c r="K129" s="809">
        <f>J129</f>
        <v>2000</v>
      </c>
      <c r="L129" s="441">
        <v>2000</v>
      </c>
      <c r="M129" s="800"/>
      <c r="N129" s="800"/>
      <c r="O129" s="800"/>
      <c r="P129" s="800"/>
      <c r="Q129" s="800"/>
      <c r="R129" s="800"/>
      <c r="S129" s="800"/>
      <c r="T129" s="809">
        <f t="shared" si="18"/>
        <v>2000</v>
      </c>
      <c r="U129" s="438"/>
      <c r="V129" s="438"/>
      <c r="W129" s="438"/>
      <c r="X129" s="442"/>
      <c r="Y129" s="442"/>
      <c r="Z129" s="517"/>
      <c r="AA129" s="800"/>
      <c r="AB129" s="810"/>
      <c r="AC129" s="810"/>
      <c r="AD129" s="810"/>
      <c r="AE129" s="810"/>
      <c r="AF129" s="810"/>
      <c r="AG129" s="810"/>
      <c r="AH129" s="441"/>
      <c r="AI129" s="441"/>
      <c r="AJ129" s="441"/>
      <c r="AK129" s="441">
        <f>T129</f>
        <v>2000</v>
      </c>
      <c r="AL129" s="441"/>
      <c r="AM129" s="441"/>
      <c r="AN129" s="1278">
        <f t="shared" si="21"/>
        <v>2000</v>
      </c>
      <c r="AO129" s="1294" t="s">
        <v>1560</v>
      </c>
    </row>
    <row r="130" spans="1:41" ht="76.5" x14ac:dyDescent="0.25">
      <c r="A130" s="939" t="s">
        <v>557</v>
      </c>
      <c r="B130" s="439">
        <v>12</v>
      </c>
      <c r="C130" s="440" t="s">
        <v>1206</v>
      </c>
      <c r="D130" s="941" t="s">
        <v>525</v>
      </c>
      <c r="E130" s="800"/>
      <c r="F130" s="440" t="s">
        <v>1371</v>
      </c>
      <c r="G130" s="800"/>
      <c r="H130" s="409">
        <f t="shared" si="19"/>
        <v>3920</v>
      </c>
      <c r="I130" s="800"/>
      <c r="J130" s="504">
        <v>3920</v>
      </c>
      <c r="K130" s="809">
        <f t="shared" si="20"/>
        <v>3920</v>
      </c>
      <c r="L130" s="441">
        <v>3920</v>
      </c>
      <c r="M130" s="800"/>
      <c r="N130" s="800"/>
      <c r="O130" s="800"/>
      <c r="P130" s="800"/>
      <c r="Q130" s="800"/>
      <c r="R130" s="800"/>
      <c r="S130" s="800"/>
      <c r="T130" s="809">
        <f t="shared" si="18"/>
        <v>3920</v>
      </c>
      <c r="U130" s="438"/>
      <c r="V130" s="438"/>
      <c r="W130" s="438"/>
      <c r="X130" s="442"/>
      <c r="Y130" s="442"/>
      <c r="Z130" s="517"/>
      <c r="AA130" s="800"/>
      <c r="AB130" s="810"/>
      <c r="AC130" s="810"/>
      <c r="AD130" s="810"/>
      <c r="AE130" s="810"/>
      <c r="AF130" s="810"/>
      <c r="AG130" s="810"/>
      <c r="AH130" s="441"/>
      <c r="AI130" s="441"/>
      <c r="AJ130" s="441"/>
      <c r="AK130" s="441">
        <f>T130</f>
        <v>3920</v>
      </c>
      <c r="AL130" s="441"/>
      <c r="AM130" s="441"/>
      <c r="AN130" s="1276">
        <f t="shared" si="21"/>
        <v>3920</v>
      </c>
      <c r="AO130" s="1294" t="s">
        <v>1560</v>
      </c>
    </row>
    <row r="131" spans="1:41" ht="76.5" x14ac:dyDescent="0.25">
      <c r="A131" s="939" t="s">
        <v>557</v>
      </c>
      <c r="B131" s="439">
        <v>13</v>
      </c>
      <c r="C131" s="440" t="s">
        <v>1206</v>
      </c>
      <c r="D131" s="940" t="s">
        <v>409</v>
      </c>
      <c r="E131" s="800"/>
      <c r="F131" s="440" t="s">
        <v>1372</v>
      </c>
      <c r="G131" s="800"/>
      <c r="H131" s="409">
        <f t="shared" si="19"/>
        <v>3920</v>
      </c>
      <c r="I131" s="800"/>
      <c r="J131" s="504">
        <v>3920</v>
      </c>
      <c r="K131" s="809">
        <f t="shared" si="20"/>
        <v>3920</v>
      </c>
      <c r="L131" s="441">
        <v>3920</v>
      </c>
      <c r="M131" s="800"/>
      <c r="N131" s="800"/>
      <c r="O131" s="800"/>
      <c r="P131" s="800"/>
      <c r="Q131" s="800"/>
      <c r="R131" s="800"/>
      <c r="S131" s="800"/>
      <c r="T131" s="809">
        <f t="shared" si="18"/>
        <v>3920</v>
      </c>
      <c r="U131" s="438"/>
      <c r="V131" s="438"/>
      <c r="W131" s="438"/>
      <c r="X131" s="442"/>
      <c r="Y131" s="442"/>
      <c r="Z131" s="517"/>
      <c r="AA131" s="800"/>
      <c r="AB131" s="810"/>
      <c r="AC131" s="810"/>
      <c r="AD131" s="810"/>
      <c r="AE131" s="810"/>
      <c r="AF131" s="810"/>
      <c r="AG131" s="810"/>
      <c r="AH131" s="441"/>
      <c r="AI131" s="441"/>
      <c r="AJ131" s="441"/>
      <c r="AK131" s="441">
        <f>T131</f>
        <v>3920</v>
      </c>
      <c r="AL131" s="441"/>
      <c r="AM131" s="441"/>
      <c r="AN131" s="1278">
        <f t="shared" si="21"/>
        <v>3920</v>
      </c>
      <c r="AO131" s="1294" t="s">
        <v>1560</v>
      </c>
    </row>
    <row r="132" spans="1:41" ht="77.25" thickBot="1" x14ac:dyDescent="0.3">
      <c r="A132" s="939" t="s">
        <v>557</v>
      </c>
      <c r="B132" s="439">
        <v>14</v>
      </c>
      <c r="C132" s="440" t="s">
        <v>1206</v>
      </c>
      <c r="D132" s="940" t="s">
        <v>516</v>
      </c>
      <c r="E132" s="800"/>
      <c r="F132" s="440" t="s">
        <v>1370</v>
      </c>
      <c r="G132" s="800"/>
      <c r="H132" s="409">
        <f t="shared" si="19"/>
        <v>3920</v>
      </c>
      <c r="I132" s="800"/>
      <c r="J132" s="504">
        <v>3920</v>
      </c>
      <c r="K132" s="809">
        <f t="shared" si="20"/>
        <v>3920</v>
      </c>
      <c r="L132" s="441">
        <v>3920</v>
      </c>
      <c r="M132" s="800"/>
      <c r="N132" s="800"/>
      <c r="O132" s="800"/>
      <c r="P132" s="800"/>
      <c r="Q132" s="800"/>
      <c r="R132" s="800"/>
      <c r="S132" s="800"/>
      <c r="T132" s="809">
        <f t="shared" si="18"/>
        <v>3920</v>
      </c>
      <c r="U132" s="438"/>
      <c r="V132" s="438"/>
      <c r="W132" s="438"/>
      <c r="X132" s="442"/>
      <c r="Y132" s="442"/>
      <c r="Z132" s="517"/>
      <c r="AA132" s="800"/>
      <c r="AB132" s="810"/>
      <c r="AC132" s="810"/>
      <c r="AD132" s="810"/>
      <c r="AE132" s="810"/>
      <c r="AF132" s="810"/>
      <c r="AG132" s="810"/>
      <c r="AH132" s="441"/>
      <c r="AI132" s="441"/>
      <c r="AJ132" s="441"/>
      <c r="AK132" s="441">
        <f>T132</f>
        <v>3920</v>
      </c>
      <c r="AL132" s="441"/>
      <c r="AM132" s="441"/>
      <c r="AN132" s="1276">
        <f t="shared" si="21"/>
        <v>3920</v>
      </c>
      <c r="AO132" s="1294" t="s">
        <v>1560</v>
      </c>
    </row>
    <row r="133" spans="1:41" s="129" customFormat="1" ht="12" customHeight="1" thickBot="1" x14ac:dyDescent="0.25">
      <c r="A133" s="301"/>
      <c r="B133" s="39"/>
      <c r="C133" s="302"/>
      <c r="D133" s="302"/>
      <c r="E133" s="303"/>
      <c r="F133" s="303"/>
      <c r="G133" s="304"/>
      <c r="H133" s="304"/>
      <c r="I133" s="305"/>
      <c r="J133" s="304"/>
      <c r="K133" s="173">
        <f>SUM(K119:K132)</f>
        <v>50680.09</v>
      </c>
      <c r="L133" s="306">
        <f>SUM(L119:L132)</f>
        <v>50680.09</v>
      </c>
      <c r="M133" s="307"/>
      <c r="N133" s="307"/>
      <c r="O133" s="307"/>
      <c r="P133" s="307"/>
      <c r="Q133" s="307"/>
      <c r="R133" s="307"/>
      <c r="S133" s="307"/>
      <c r="T133" s="173">
        <f>SUM(T119:T132)</f>
        <v>50680.09</v>
      </c>
      <c r="U133" s="174"/>
      <c r="V133" s="305"/>
      <c r="W133" s="174"/>
      <c r="X133" s="308"/>
      <c r="Y133" s="308"/>
      <c r="Z133" s="174"/>
      <c r="AA133" s="305"/>
      <c r="AB133" s="305"/>
      <c r="AC133" s="305"/>
      <c r="AD133" s="305"/>
      <c r="AE133" s="305"/>
      <c r="AF133" s="309"/>
      <c r="AG133" s="309"/>
      <c r="AH133" s="309"/>
      <c r="AI133" s="309"/>
      <c r="AJ133" s="309"/>
      <c r="AK133" s="305"/>
      <c r="AL133" s="305"/>
      <c r="AM133" s="310"/>
      <c r="AN133" s="1283">
        <f>SUM(AN119:AN132)</f>
        <v>50680.09</v>
      </c>
      <c r="AO133" s="1264"/>
    </row>
    <row r="134" spans="1:41" ht="51" x14ac:dyDescent="0.25">
      <c r="A134" s="498" t="s">
        <v>469</v>
      </c>
      <c r="B134" s="499">
        <v>1</v>
      </c>
      <c r="C134" s="501" t="s">
        <v>1373</v>
      </c>
      <c r="D134" s="502" t="s">
        <v>735</v>
      </c>
      <c r="E134" s="501" t="s">
        <v>736</v>
      </c>
      <c r="F134" s="501" t="s">
        <v>737</v>
      </c>
      <c r="G134" s="201">
        <v>180334.94</v>
      </c>
      <c r="H134" s="500"/>
      <c r="I134" s="500"/>
      <c r="J134" s="505">
        <v>180334.94</v>
      </c>
      <c r="K134" s="507">
        <v>180334.94</v>
      </c>
      <c r="L134" s="294">
        <v>180334.94</v>
      </c>
      <c r="M134" s="146"/>
      <c r="N134" s="146"/>
      <c r="O134" s="146"/>
      <c r="P134" s="146"/>
      <c r="Q134" s="146"/>
      <c r="R134" s="146"/>
      <c r="S134" s="146"/>
      <c r="T134" s="507">
        <f t="shared" si="18"/>
        <v>180334.94</v>
      </c>
      <c r="U134" s="508" t="s">
        <v>469</v>
      </c>
      <c r="V134" s="509" t="s">
        <v>131</v>
      </c>
      <c r="W134" s="509" t="s">
        <v>741</v>
      </c>
      <c r="X134" s="510">
        <v>42917</v>
      </c>
      <c r="Y134" s="510">
        <v>43097</v>
      </c>
      <c r="Z134" s="511" t="s">
        <v>94</v>
      </c>
      <c r="AA134" s="509" t="s">
        <v>743</v>
      </c>
      <c r="AB134" s="513"/>
      <c r="AC134" s="513"/>
      <c r="AD134" s="513"/>
      <c r="AE134" s="513"/>
      <c r="AF134" s="513">
        <v>90167.47</v>
      </c>
      <c r="AG134" s="513">
        <v>90167.47</v>
      </c>
      <c r="AH134" s="202"/>
      <c r="AI134" s="202"/>
      <c r="AJ134" s="202"/>
      <c r="AK134" s="202"/>
      <c r="AL134" s="202"/>
      <c r="AM134" s="514"/>
      <c r="AN134" s="1281">
        <f>SUM(AB134:AM134)</f>
        <v>180334.94</v>
      </c>
      <c r="AO134" s="1291" t="s">
        <v>1559</v>
      </c>
    </row>
    <row r="135" spans="1:41" ht="51" x14ac:dyDescent="0.25">
      <c r="A135" s="498" t="s">
        <v>469</v>
      </c>
      <c r="B135" s="499">
        <v>2</v>
      </c>
      <c r="C135" s="501" t="s">
        <v>1374</v>
      </c>
      <c r="D135" s="502" t="s">
        <v>735</v>
      </c>
      <c r="E135" s="501" t="s">
        <v>738</v>
      </c>
      <c r="F135" s="501" t="s">
        <v>737</v>
      </c>
      <c r="G135" s="158">
        <v>147595.99</v>
      </c>
      <c r="H135" s="500"/>
      <c r="I135" s="500"/>
      <c r="J135" s="409">
        <v>147595.99</v>
      </c>
      <c r="K135" s="486">
        <v>147595.99</v>
      </c>
      <c r="L135" s="294">
        <v>147595.99</v>
      </c>
      <c r="M135" s="146"/>
      <c r="N135" s="146"/>
      <c r="O135" s="146"/>
      <c r="P135" s="146"/>
      <c r="Q135" s="146"/>
      <c r="R135" s="146"/>
      <c r="S135" s="146"/>
      <c r="T135" s="486">
        <f t="shared" si="18"/>
        <v>147595.99</v>
      </c>
      <c r="U135" s="508" t="s">
        <v>469</v>
      </c>
      <c r="V135" s="509" t="s">
        <v>700</v>
      </c>
      <c r="W135" s="509" t="s">
        <v>1375</v>
      </c>
      <c r="X135" s="510">
        <v>42917</v>
      </c>
      <c r="Y135" s="510">
        <v>43097</v>
      </c>
      <c r="Z135" s="511" t="s">
        <v>94</v>
      </c>
      <c r="AA135" s="509" t="s">
        <v>743</v>
      </c>
      <c r="AB135" s="412"/>
      <c r="AC135" s="412"/>
      <c r="AD135" s="412"/>
      <c r="AE135" s="412"/>
      <c r="AF135" s="412"/>
      <c r="AG135" s="412">
        <v>73797.994999999995</v>
      </c>
      <c r="AH135" s="294">
        <v>73797.994999999995</v>
      </c>
      <c r="AI135" s="294"/>
      <c r="AJ135" s="294"/>
      <c r="AK135" s="294"/>
      <c r="AL135" s="294"/>
      <c r="AM135" s="515"/>
      <c r="AN135" s="1278">
        <f>SUM(AB135:AM135)</f>
        <v>147595.99</v>
      </c>
      <c r="AO135" s="1291" t="s">
        <v>1559</v>
      </c>
    </row>
    <row r="136" spans="1:41" ht="38.25" x14ac:dyDescent="0.25">
      <c r="A136" s="498" t="s">
        <v>469</v>
      </c>
      <c r="B136" s="499">
        <v>3</v>
      </c>
      <c r="C136" s="501" t="s">
        <v>1376</v>
      </c>
      <c r="D136" s="502" t="s">
        <v>83</v>
      </c>
      <c r="E136" s="501" t="s">
        <v>739</v>
      </c>
      <c r="F136" s="501" t="s">
        <v>1377</v>
      </c>
      <c r="G136" s="158">
        <v>8402</v>
      </c>
      <c r="H136" s="500"/>
      <c r="I136" s="504">
        <v>8402</v>
      </c>
      <c r="J136" s="506"/>
      <c r="K136" s="486">
        <v>8402</v>
      </c>
      <c r="L136" s="294">
        <v>8402</v>
      </c>
      <c r="M136" s="855"/>
      <c r="N136" s="855"/>
      <c r="O136" s="855"/>
      <c r="P136" s="855"/>
      <c r="Q136" s="855"/>
      <c r="R136" s="855"/>
      <c r="S136" s="855"/>
      <c r="T136" s="486">
        <f t="shared" si="18"/>
        <v>8402</v>
      </c>
      <c r="U136" s="508" t="s">
        <v>469</v>
      </c>
      <c r="V136" s="509" t="s">
        <v>723</v>
      </c>
      <c r="W136" s="509" t="s">
        <v>742</v>
      </c>
      <c r="X136" s="510">
        <v>42917</v>
      </c>
      <c r="Y136" s="510">
        <v>43097</v>
      </c>
      <c r="Z136" s="511" t="s">
        <v>94</v>
      </c>
      <c r="AA136" s="512"/>
      <c r="AB136" s="766"/>
      <c r="AC136" s="766"/>
      <c r="AD136" s="766"/>
      <c r="AE136" s="766"/>
      <c r="AF136" s="766">
        <v>2520.6</v>
      </c>
      <c r="AG136" s="766">
        <v>3360.8</v>
      </c>
      <c r="AH136" s="151">
        <v>2520.5999999999995</v>
      </c>
      <c r="AI136" s="151"/>
      <c r="AJ136" s="151"/>
      <c r="AK136" s="151"/>
      <c r="AL136" s="151"/>
      <c r="AM136" s="861"/>
      <c r="AN136" s="1276">
        <f>SUM(AB136:AM136)</f>
        <v>8402</v>
      </c>
      <c r="AO136" s="1291" t="s">
        <v>1559</v>
      </c>
    </row>
    <row r="137" spans="1:41" ht="38.25" x14ac:dyDescent="0.25">
      <c r="A137" s="942" t="s">
        <v>469</v>
      </c>
      <c r="B137" s="499">
        <v>4</v>
      </c>
      <c r="C137" s="501" t="s">
        <v>1188</v>
      </c>
      <c r="D137" s="943" t="s">
        <v>516</v>
      </c>
      <c r="E137" s="501" t="s">
        <v>1239</v>
      </c>
      <c r="F137" s="501" t="s">
        <v>737</v>
      </c>
      <c r="G137" s="158"/>
      <c r="H137" s="409">
        <v>172436</v>
      </c>
      <c r="I137" s="504"/>
      <c r="J137" s="409">
        <v>172436</v>
      </c>
      <c r="K137" s="486">
        <f t="shared" ref="K137:K153" si="22">I137+J137</f>
        <v>172436</v>
      </c>
      <c r="L137" s="294">
        <v>172436</v>
      </c>
      <c r="M137" s="855"/>
      <c r="N137" s="855"/>
      <c r="O137" s="855"/>
      <c r="P137" s="855"/>
      <c r="Q137" s="855"/>
      <c r="R137" s="855"/>
      <c r="S137" s="855"/>
      <c r="T137" s="486">
        <f t="shared" si="18"/>
        <v>172436</v>
      </c>
      <c r="U137" s="508" t="s">
        <v>469</v>
      </c>
      <c r="V137" s="856" t="s">
        <v>1283</v>
      </c>
      <c r="W137" s="856" t="s">
        <v>1284</v>
      </c>
      <c r="X137" s="857">
        <v>43282</v>
      </c>
      <c r="Y137" s="857">
        <v>43455</v>
      </c>
      <c r="Z137" s="859" t="s">
        <v>94</v>
      </c>
      <c r="AA137" s="860"/>
      <c r="AB137" s="862"/>
      <c r="AC137" s="862"/>
      <c r="AD137" s="862"/>
      <c r="AE137" s="862"/>
      <c r="AF137" s="862"/>
      <c r="AG137" s="862"/>
      <c r="AH137" s="862"/>
      <c r="AI137" s="862"/>
      <c r="AJ137" s="862">
        <v>43109</v>
      </c>
      <c r="AK137" s="862">
        <v>43109</v>
      </c>
      <c r="AL137" s="862">
        <v>43109</v>
      </c>
      <c r="AM137" s="862">
        <v>43109</v>
      </c>
      <c r="AN137" s="1286">
        <f t="shared" ref="AN137:AN153" si="23">SUM(AB137:AM137)</f>
        <v>172436</v>
      </c>
      <c r="AO137" s="1291" t="s">
        <v>1559</v>
      </c>
    </row>
    <row r="138" spans="1:41" ht="38.25" x14ac:dyDescent="0.25">
      <c r="A138" s="942" t="s">
        <v>469</v>
      </c>
      <c r="B138" s="499">
        <v>5</v>
      </c>
      <c r="C138" s="501" t="s">
        <v>1252</v>
      </c>
      <c r="D138" s="943" t="s">
        <v>606</v>
      </c>
      <c r="E138" s="501" t="s">
        <v>1240</v>
      </c>
      <c r="F138" s="501" t="s">
        <v>737</v>
      </c>
      <c r="G138" s="158"/>
      <c r="H138" s="409">
        <f>J138</f>
        <v>109000</v>
      </c>
      <c r="I138" s="504"/>
      <c r="J138" s="409">
        <f>L138</f>
        <v>109000</v>
      </c>
      <c r="K138" s="486">
        <f t="shared" si="22"/>
        <v>109000</v>
      </c>
      <c r="L138" s="294">
        <v>109000</v>
      </c>
      <c r="M138" s="855"/>
      <c r="N138" s="855"/>
      <c r="O138" s="855"/>
      <c r="P138" s="855"/>
      <c r="Q138" s="855"/>
      <c r="R138" s="855"/>
      <c r="S138" s="855"/>
      <c r="T138" s="486">
        <f t="shared" si="18"/>
        <v>109000</v>
      </c>
      <c r="U138" s="508" t="s">
        <v>469</v>
      </c>
      <c r="V138" s="856" t="s">
        <v>1283</v>
      </c>
      <c r="W138" s="856" t="s">
        <v>1284</v>
      </c>
      <c r="X138" s="857">
        <v>43282</v>
      </c>
      <c r="Y138" s="857">
        <v>43455</v>
      </c>
      <c r="Z138" s="859" t="s">
        <v>94</v>
      </c>
      <c r="AA138" s="856" t="s">
        <v>1285</v>
      </c>
      <c r="AB138" s="862"/>
      <c r="AC138" s="862"/>
      <c r="AD138" s="862"/>
      <c r="AE138" s="862"/>
      <c r="AF138" s="862"/>
      <c r="AG138" s="862"/>
      <c r="AH138" s="862"/>
      <c r="AI138" s="862"/>
      <c r="AJ138" s="862">
        <v>27250</v>
      </c>
      <c r="AK138" s="862">
        <v>27250</v>
      </c>
      <c r="AL138" s="862">
        <v>27250</v>
      </c>
      <c r="AM138" s="862">
        <v>27250</v>
      </c>
      <c r="AN138" s="1286">
        <f t="shared" si="23"/>
        <v>109000</v>
      </c>
      <c r="AO138" s="1291" t="s">
        <v>1559</v>
      </c>
    </row>
    <row r="139" spans="1:41" ht="38.25" x14ac:dyDescent="0.25">
      <c r="A139" s="942" t="s">
        <v>469</v>
      </c>
      <c r="B139" s="499">
        <v>6</v>
      </c>
      <c r="C139" s="501" t="s">
        <v>1378</v>
      </c>
      <c r="D139" s="943" t="s">
        <v>519</v>
      </c>
      <c r="E139" s="501" t="s">
        <v>1240</v>
      </c>
      <c r="F139" s="501" t="s">
        <v>737</v>
      </c>
      <c r="G139" s="158"/>
      <c r="H139" s="409">
        <f>J139</f>
        <v>206150</v>
      </c>
      <c r="I139" s="504"/>
      <c r="J139" s="409">
        <v>206150</v>
      </c>
      <c r="K139" s="486">
        <f t="shared" si="22"/>
        <v>206150</v>
      </c>
      <c r="L139" s="294">
        <v>206150</v>
      </c>
      <c r="M139" s="855"/>
      <c r="N139" s="855"/>
      <c r="O139" s="855"/>
      <c r="P139" s="855"/>
      <c r="Q139" s="855"/>
      <c r="R139" s="855"/>
      <c r="S139" s="855"/>
      <c r="T139" s="486">
        <f t="shared" si="18"/>
        <v>206150</v>
      </c>
      <c r="U139" s="508" t="s">
        <v>469</v>
      </c>
      <c r="V139" s="856" t="s">
        <v>1283</v>
      </c>
      <c r="W139" s="856" t="s">
        <v>1284</v>
      </c>
      <c r="X139" s="857">
        <v>43160</v>
      </c>
      <c r="Y139" s="857">
        <v>43343</v>
      </c>
      <c r="Z139" s="859" t="s">
        <v>94</v>
      </c>
      <c r="AA139" s="860"/>
      <c r="AB139" s="862"/>
      <c r="AC139" s="862"/>
      <c r="AD139" s="862"/>
      <c r="AE139" s="862"/>
      <c r="AF139" s="862">
        <v>51537.5</v>
      </c>
      <c r="AG139" s="862">
        <v>51537.5</v>
      </c>
      <c r="AH139" s="862">
        <v>51537.5</v>
      </c>
      <c r="AI139" s="862">
        <v>51537.5</v>
      </c>
      <c r="AJ139" s="862"/>
      <c r="AK139" s="862"/>
      <c r="AL139" s="862"/>
      <c r="AM139" s="862"/>
      <c r="AN139" s="1286">
        <f t="shared" si="23"/>
        <v>206150</v>
      </c>
      <c r="AO139" s="1291" t="s">
        <v>1559</v>
      </c>
    </row>
    <row r="140" spans="1:41" ht="38.25" x14ac:dyDescent="0.25">
      <c r="A140" s="942" t="s">
        <v>469</v>
      </c>
      <c r="B140" s="499">
        <v>7</v>
      </c>
      <c r="C140" s="501" t="s">
        <v>1251</v>
      </c>
      <c r="D140" s="943" t="s">
        <v>472</v>
      </c>
      <c r="E140" s="501" t="s">
        <v>1241</v>
      </c>
      <c r="F140" s="501" t="s">
        <v>1377</v>
      </c>
      <c r="G140" s="158"/>
      <c r="H140" s="409">
        <f>I140</f>
        <v>5000</v>
      </c>
      <c r="I140" s="504">
        <v>5000</v>
      </c>
      <c r="J140" s="506"/>
      <c r="K140" s="486">
        <f t="shared" si="22"/>
        <v>5000</v>
      </c>
      <c r="L140" s="294">
        <v>5000</v>
      </c>
      <c r="M140" s="855"/>
      <c r="N140" s="855"/>
      <c r="O140" s="855"/>
      <c r="P140" s="855"/>
      <c r="Q140" s="855"/>
      <c r="R140" s="855"/>
      <c r="S140" s="855"/>
      <c r="T140" s="486">
        <f t="shared" si="18"/>
        <v>5000</v>
      </c>
      <c r="U140" s="508" t="s">
        <v>469</v>
      </c>
      <c r="V140" s="856" t="s">
        <v>1283</v>
      </c>
      <c r="W140" s="856" t="s">
        <v>1284</v>
      </c>
      <c r="X140" s="857">
        <v>43282</v>
      </c>
      <c r="Y140" s="857">
        <v>43455</v>
      </c>
      <c r="Z140" s="859" t="s">
        <v>94</v>
      </c>
      <c r="AA140" s="856" t="s">
        <v>1285</v>
      </c>
      <c r="AB140" s="862"/>
      <c r="AC140" s="862"/>
      <c r="AD140" s="862"/>
      <c r="AE140" s="862"/>
      <c r="AF140" s="862"/>
      <c r="AG140" s="862"/>
      <c r="AH140" s="862"/>
      <c r="AI140" s="862"/>
      <c r="AJ140" s="862">
        <v>1000</v>
      </c>
      <c r="AK140" s="862">
        <v>1000</v>
      </c>
      <c r="AL140" s="862">
        <v>1000</v>
      </c>
      <c r="AM140" s="862">
        <v>2000</v>
      </c>
      <c r="AN140" s="1286">
        <f t="shared" si="23"/>
        <v>5000</v>
      </c>
      <c r="AO140" s="1291" t="s">
        <v>1559</v>
      </c>
    </row>
    <row r="141" spans="1:41" ht="38.25" x14ac:dyDescent="0.25">
      <c r="A141" s="942" t="s">
        <v>469</v>
      </c>
      <c r="B141" s="499">
        <v>8</v>
      </c>
      <c r="C141" s="501" t="s">
        <v>1291</v>
      </c>
      <c r="D141" s="943" t="s">
        <v>510</v>
      </c>
      <c r="E141" s="501" t="s">
        <v>1242</v>
      </c>
      <c r="F141" s="501" t="s">
        <v>737</v>
      </c>
      <c r="G141" s="158"/>
      <c r="H141" s="409">
        <f>J141</f>
        <v>56000</v>
      </c>
      <c r="I141" s="504"/>
      <c r="J141" s="409">
        <v>56000</v>
      </c>
      <c r="K141" s="486">
        <f t="shared" si="22"/>
        <v>56000</v>
      </c>
      <c r="L141" s="294">
        <v>56000</v>
      </c>
      <c r="M141" s="855"/>
      <c r="N141" s="855"/>
      <c r="O141" s="855"/>
      <c r="P141" s="855"/>
      <c r="Q141" s="855"/>
      <c r="R141" s="855"/>
      <c r="S141" s="855"/>
      <c r="T141" s="486">
        <f t="shared" si="18"/>
        <v>56000</v>
      </c>
      <c r="U141" s="508" t="s">
        <v>469</v>
      </c>
      <c r="V141" s="856" t="s">
        <v>1283</v>
      </c>
      <c r="W141" s="856" t="s">
        <v>1284</v>
      </c>
      <c r="X141" s="857">
        <v>43282</v>
      </c>
      <c r="Y141" s="857">
        <v>43455</v>
      </c>
      <c r="Z141" s="859" t="s">
        <v>94</v>
      </c>
      <c r="AA141" s="860"/>
      <c r="AB141" s="862"/>
      <c r="AC141" s="862"/>
      <c r="AD141" s="862"/>
      <c r="AE141" s="862"/>
      <c r="AF141" s="862"/>
      <c r="AG141" s="862"/>
      <c r="AH141" s="862"/>
      <c r="AI141" s="862"/>
      <c r="AJ141" s="862">
        <v>14000</v>
      </c>
      <c r="AK141" s="862">
        <v>14000</v>
      </c>
      <c r="AL141" s="862">
        <v>14000</v>
      </c>
      <c r="AM141" s="862">
        <v>14000</v>
      </c>
      <c r="AN141" s="1286">
        <f t="shared" si="23"/>
        <v>56000</v>
      </c>
      <c r="AO141" s="1291" t="s">
        <v>1559</v>
      </c>
    </row>
    <row r="142" spans="1:41" ht="38.25" x14ac:dyDescent="0.25">
      <c r="A142" s="942" t="s">
        <v>469</v>
      </c>
      <c r="B142" s="499">
        <v>9</v>
      </c>
      <c r="C142" s="501" t="s">
        <v>1250</v>
      </c>
      <c r="D142" s="943" t="s">
        <v>606</v>
      </c>
      <c r="E142" s="501" t="s">
        <v>1243</v>
      </c>
      <c r="F142" s="501" t="s">
        <v>737</v>
      </c>
      <c r="G142" s="158"/>
      <c r="H142" s="409">
        <f t="shared" ref="H142:H150" si="24">J142</f>
        <v>59221</v>
      </c>
      <c r="I142" s="504"/>
      <c r="J142" s="409">
        <f>L142</f>
        <v>59221</v>
      </c>
      <c r="K142" s="486">
        <f t="shared" si="22"/>
        <v>59221</v>
      </c>
      <c r="L142" s="294">
        <v>59221</v>
      </c>
      <c r="M142" s="855"/>
      <c r="N142" s="855"/>
      <c r="O142" s="855"/>
      <c r="P142" s="855"/>
      <c r="Q142" s="855"/>
      <c r="R142" s="855"/>
      <c r="S142" s="855"/>
      <c r="T142" s="486">
        <f t="shared" si="18"/>
        <v>59221</v>
      </c>
      <c r="U142" s="508" t="s">
        <v>469</v>
      </c>
      <c r="V142" s="856" t="s">
        <v>1283</v>
      </c>
      <c r="W142" s="856" t="s">
        <v>1284</v>
      </c>
      <c r="X142" s="857">
        <v>43282</v>
      </c>
      <c r="Y142" s="857">
        <v>43455</v>
      </c>
      <c r="Z142" s="859" t="s">
        <v>94</v>
      </c>
      <c r="AA142" s="856" t="s">
        <v>1285</v>
      </c>
      <c r="AB142" s="862"/>
      <c r="AC142" s="862"/>
      <c r="AD142" s="862"/>
      <c r="AE142" s="862"/>
      <c r="AF142" s="862"/>
      <c r="AG142" s="862"/>
      <c r="AH142" s="862"/>
      <c r="AI142" s="862"/>
      <c r="AJ142" s="862">
        <v>14805.25</v>
      </c>
      <c r="AK142" s="862">
        <v>14805.25</v>
      </c>
      <c r="AL142" s="862">
        <v>14805.25</v>
      </c>
      <c r="AM142" s="862">
        <v>14805.25</v>
      </c>
      <c r="AN142" s="1286">
        <f t="shared" si="23"/>
        <v>59221</v>
      </c>
      <c r="AO142" s="1291" t="s">
        <v>1559</v>
      </c>
    </row>
    <row r="143" spans="1:41" ht="38.25" x14ac:dyDescent="0.25">
      <c r="A143" s="942" t="s">
        <v>469</v>
      </c>
      <c r="B143" s="499">
        <v>10</v>
      </c>
      <c r="C143" s="501" t="s">
        <v>1379</v>
      </c>
      <c r="D143" s="943" t="s">
        <v>544</v>
      </c>
      <c r="E143" s="501" t="s">
        <v>1243</v>
      </c>
      <c r="F143" s="501" t="s">
        <v>737</v>
      </c>
      <c r="G143" s="158"/>
      <c r="H143" s="409">
        <f t="shared" si="24"/>
        <v>84686.000000000015</v>
      </c>
      <c r="I143" s="504"/>
      <c r="J143" s="409">
        <v>84686.000000000015</v>
      </c>
      <c r="K143" s="486">
        <f t="shared" si="22"/>
        <v>84686.000000000015</v>
      </c>
      <c r="L143" s="294">
        <v>84686.000000000015</v>
      </c>
      <c r="M143" s="855"/>
      <c r="N143" s="855"/>
      <c r="O143" s="855"/>
      <c r="P143" s="855"/>
      <c r="Q143" s="855"/>
      <c r="R143" s="855"/>
      <c r="S143" s="855"/>
      <c r="T143" s="486">
        <f t="shared" si="18"/>
        <v>84686.000000000015</v>
      </c>
      <c r="U143" s="508" t="s">
        <v>469</v>
      </c>
      <c r="V143" s="856" t="s">
        <v>1283</v>
      </c>
      <c r="W143" s="856" t="s">
        <v>1284</v>
      </c>
      <c r="X143" s="857">
        <v>43282</v>
      </c>
      <c r="Y143" s="857">
        <v>43455</v>
      </c>
      <c r="Z143" s="859" t="s">
        <v>94</v>
      </c>
      <c r="AA143" s="860"/>
      <c r="AB143" s="862"/>
      <c r="AC143" s="862"/>
      <c r="AD143" s="862"/>
      <c r="AE143" s="862"/>
      <c r="AF143" s="862"/>
      <c r="AG143" s="862"/>
      <c r="AH143" s="862"/>
      <c r="AI143" s="862"/>
      <c r="AJ143" s="862">
        <v>21171.500000000004</v>
      </c>
      <c r="AK143" s="862">
        <v>21171.500000000004</v>
      </c>
      <c r="AL143" s="862">
        <v>21171.500000000004</v>
      </c>
      <c r="AM143" s="862">
        <v>21171.500000000004</v>
      </c>
      <c r="AN143" s="1286">
        <f t="shared" si="23"/>
        <v>84686.000000000015</v>
      </c>
      <c r="AO143" s="1291" t="s">
        <v>1559</v>
      </c>
    </row>
    <row r="144" spans="1:41" ht="38.25" x14ac:dyDescent="0.25">
      <c r="A144" s="942" t="s">
        <v>469</v>
      </c>
      <c r="B144" s="499">
        <v>11</v>
      </c>
      <c r="C144" s="501" t="s">
        <v>1249</v>
      </c>
      <c r="D144" s="943" t="s">
        <v>519</v>
      </c>
      <c r="E144" s="501" t="s">
        <v>1244</v>
      </c>
      <c r="F144" s="501" t="s">
        <v>737</v>
      </c>
      <c r="G144" s="158"/>
      <c r="H144" s="409">
        <f t="shared" si="24"/>
        <v>60000</v>
      </c>
      <c r="I144" s="504"/>
      <c r="J144" s="409">
        <v>60000</v>
      </c>
      <c r="K144" s="486">
        <f t="shared" si="22"/>
        <v>60000</v>
      </c>
      <c r="L144" s="294">
        <v>60000</v>
      </c>
      <c r="M144" s="855"/>
      <c r="N144" s="855"/>
      <c r="O144" s="855"/>
      <c r="P144" s="855"/>
      <c r="Q144" s="855"/>
      <c r="R144" s="855"/>
      <c r="S144" s="855"/>
      <c r="T144" s="486">
        <f t="shared" si="18"/>
        <v>60000</v>
      </c>
      <c r="U144" s="508" t="s">
        <v>469</v>
      </c>
      <c r="V144" s="856" t="s">
        <v>1283</v>
      </c>
      <c r="W144" s="856" t="s">
        <v>1284</v>
      </c>
      <c r="X144" s="857">
        <v>43160</v>
      </c>
      <c r="Y144" s="857">
        <v>43343</v>
      </c>
      <c r="Z144" s="859" t="s">
        <v>94</v>
      </c>
      <c r="AA144" s="860"/>
      <c r="AB144" s="862"/>
      <c r="AC144" s="862"/>
      <c r="AD144" s="862"/>
      <c r="AE144" s="862"/>
      <c r="AF144" s="862">
        <v>15000</v>
      </c>
      <c r="AG144" s="862">
        <v>15000</v>
      </c>
      <c r="AH144" s="862">
        <v>15000</v>
      </c>
      <c r="AI144" s="862">
        <v>15000</v>
      </c>
      <c r="AJ144" s="862"/>
      <c r="AK144" s="862"/>
      <c r="AL144" s="862"/>
      <c r="AM144" s="862"/>
      <c r="AN144" s="1286">
        <f t="shared" si="23"/>
        <v>60000</v>
      </c>
      <c r="AO144" s="1291" t="s">
        <v>1559</v>
      </c>
    </row>
    <row r="145" spans="1:41" ht="38.25" x14ac:dyDescent="0.25">
      <c r="A145" s="942" t="s">
        <v>469</v>
      </c>
      <c r="B145" s="499">
        <v>12</v>
      </c>
      <c r="C145" s="501" t="s">
        <v>1248</v>
      </c>
      <c r="D145" s="943" t="s">
        <v>519</v>
      </c>
      <c r="E145" s="501" t="s">
        <v>1244</v>
      </c>
      <c r="F145" s="501" t="s">
        <v>737</v>
      </c>
      <c r="G145" s="158"/>
      <c r="H145" s="409">
        <f t="shared" si="24"/>
        <v>7200</v>
      </c>
      <c r="I145" s="504"/>
      <c r="J145" s="409">
        <v>7200</v>
      </c>
      <c r="K145" s="486">
        <f t="shared" si="22"/>
        <v>7200</v>
      </c>
      <c r="L145" s="294">
        <v>7200</v>
      </c>
      <c r="M145" s="855"/>
      <c r="N145" s="855"/>
      <c r="O145" s="855"/>
      <c r="P145" s="855"/>
      <c r="Q145" s="855"/>
      <c r="R145" s="855"/>
      <c r="S145" s="855"/>
      <c r="T145" s="486">
        <f t="shared" si="18"/>
        <v>7200</v>
      </c>
      <c r="U145" s="508" t="s">
        <v>469</v>
      </c>
      <c r="V145" s="856" t="s">
        <v>1283</v>
      </c>
      <c r="W145" s="856" t="s">
        <v>1284</v>
      </c>
      <c r="X145" s="857">
        <v>43160</v>
      </c>
      <c r="Y145" s="857">
        <v>43343</v>
      </c>
      <c r="Z145" s="859" t="s">
        <v>94</v>
      </c>
      <c r="AA145" s="860"/>
      <c r="AB145" s="862"/>
      <c r="AC145" s="862"/>
      <c r="AD145" s="862"/>
      <c r="AE145" s="862"/>
      <c r="AF145" s="862">
        <v>1800</v>
      </c>
      <c r="AG145" s="862">
        <v>1800</v>
      </c>
      <c r="AH145" s="862">
        <v>1800</v>
      </c>
      <c r="AI145" s="862">
        <v>1800</v>
      </c>
      <c r="AJ145" s="862"/>
      <c r="AK145" s="862"/>
      <c r="AL145" s="862"/>
      <c r="AM145" s="862"/>
      <c r="AN145" s="1286">
        <f t="shared" si="23"/>
        <v>7200</v>
      </c>
      <c r="AO145" s="1291" t="s">
        <v>1559</v>
      </c>
    </row>
    <row r="146" spans="1:41" ht="38.25" x14ac:dyDescent="0.25">
      <c r="A146" s="942" t="s">
        <v>469</v>
      </c>
      <c r="B146" s="499">
        <v>13</v>
      </c>
      <c r="C146" s="501" t="s">
        <v>1247</v>
      </c>
      <c r="D146" s="943" t="s">
        <v>522</v>
      </c>
      <c r="E146" s="501" t="s">
        <v>1243</v>
      </c>
      <c r="F146" s="501" t="s">
        <v>737</v>
      </c>
      <c r="G146" s="158"/>
      <c r="H146" s="409">
        <f t="shared" si="24"/>
        <v>244267.00480000002</v>
      </c>
      <c r="I146" s="504"/>
      <c r="J146" s="409">
        <v>244267.00480000002</v>
      </c>
      <c r="K146" s="486">
        <f t="shared" si="22"/>
        <v>244267.00480000002</v>
      </c>
      <c r="L146" s="294">
        <v>244267.00480000002</v>
      </c>
      <c r="M146" s="855"/>
      <c r="N146" s="855"/>
      <c r="O146" s="855"/>
      <c r="P146" s="855"/>
      <c r="Q146" s="855"/>
      <c r="R146" s="855"/>
      <c r="S146" s="855"/>
      <c r="T146" s="486">
        <f t="shared" si="18"/>
        <v>244267.00480000002</v>
      </c>
      <c r="U146" s="508" t="s">
        <v>469</v>
      </c>
      <c r="V146" s="856" t="s">
        <v>1283</v>
      </c>
      <c r="W146" s="856" t="s">
        <v>1284</v>
      </c>
      <c r="X146" s="857">
        <v>43282</v>
      </c>
      <c r="Y146" s="857">
        <v>43455</v>
      </c>
      <c r="Z146" s="859" t="s">
        <v>94</v>
      </c>
      <c r="AA146" s="860"/>
      <c r="AB146" s="862"/>
      <c r="AC146" s="862"/>
      <c r="AD146" s="862"/>
      <c r="AE146" s="862"/>
      <c r="AF146" s="862"/>
      <c r="AG146" s="862"/>
      <c r="AH146" s="862"/>
      <c r="AI146" s="862"/>
      <c r="AJ146" s="862">
        <v>61066.751200000006</v>
      </c>
      <c r="AK146" s="862">
        <v>61066.751200000006</v>
      </c>
      <c r="AL146" s="862">
        <v>61066.751200000006</v>
      </c>
      <c r="AM146" s="862">
        <v>61066.751200000006</v>
      </c>
      <c r="AN146" s="1286">
        <f t="shared" si="23"/>
        <v>244267.00480000002</v>
      </c>
      <c r="AO146" s="1291" t="s">
        <v>1559</v>
      </c>
    </row>
    <row r="147" spans="1:41" ht="51" x14ac:dyDescent="0.25">
      <c r="A147" s="942" t="s">
        <v>469</v>
      </c>
      <c r="B147" s="499">
        <v>14</v>
      </c>
      <c r="C147" s="501" t="s">
        <v>1296</v>
      </c>
      <c r="D147" s="943" t="s">
        <v>409</v>
      </c>
      <c r="E147" s="501" t="s">
        <v>1242</v>
      </c>
      <c r="F147" s="501" t="s">
        <v>737</v>
      </c>
      <c r="G147" s="158"/>
      <c r="H147" s="409">
        <f t="shared" si="24"/>
        <v>200000</v>
      </c>
      <c r="I147" s="504"/>
      <c r="J147" s="409">
        <v>200000</v>
      </c>
      <c r="K147" s="486">
        <f t="shared" si="22"/>
        <v>200000</v>
      </c>
      <c r="L147" s="294">
        <v>200000</v>
      </c>
      <c r="M147" s="855"/>
      <c r="N147" s="855"/>
      <c r="O147" s="855"/>
      <c r="P147" s="855"/>
      <c r="Q147" s="855"/>
      <c r="R147" s="855"/>
      <c r="S147" s="855"/>
      <c r="T147" s="486">
        <f t="shared" si="18"/>
        <v>200000</v>
      </c>
      <c r="U147" s="508" t="s">
        <v>469</v>
      </c>
      <c r="V147" s="856" t="s">
        <v>1283</v>
      </c>
      <c r="W147" s="856" t="s">
        <v>1284</v>
      </c>
      <c r="X147" s="857">
        <v>43120</v>
      </c>
      <c r="Y147" s="857">
        <v>43220</v>
      </c>
      <c r="Z147" s="859" t="s">
        <v>94</v>
      </c>
      <c r="AA147" s="860"/>
      <c r="AB147" s="862"/>
      <c r="AC147" s="862"/>
      <c r="AD147" s="862">
        <v>100000</v>
      </c>
      <c r="AE147" s="862">
        <v>100000</v>
      </c>
      <c r="AF147" s="862"/>
      <c r="AG147" s="862"/>
      <c r="AH147" s="862"/>
      <c r="AI147" s="862"/>
      <c r="AJ147" s="862"/>
      <c r="AK147" s="862"/>
      <c r="AL147" s="862"/>
      <c r="AM147" s="862"/>
      <c r="AN147" s="1286">
        <f t="shared" si="23"/>
        <v>200000</v>
      </c>
      <c r="AO147" s="1291" t="s">
        <v>1559</v>
      </c>
    </row>
    <row r="148" spans="1:41" ht="38.25" x14ac:dyDescent="0.25">
      <c r="A148" s="942" t="s">
        <v>469</v>
      </c>
      <c r="B148" s="499">
        <v>15</v>
      </c>
      <c r="C148" s="501" t="s">
        <v>1380</v>
      </c>
      <c r="D148" s="943" t="s">
        <v>1199</v>
      </c>
      <c r="E148" s="501" t="s">
        <v>1243</v>
      </c>
      <c r="F148" s="501" t="s">
        <v>737</v>
      </c>
      <c r="G148" s="158"/>
      <c r="H148" s="409">
        <f t="shared" si="24"/>
        <v>119280.68320000001</v>
      </c>
      <c r="I148" s="504"/>
      <c r="J148" s="409">
        <v>119280.68320000001</v>
      </c>
      <c r="K148" s="486">
        <f t="shared" si="22"/>
        <v>119280.68320000001</v>
      </c>
      <c r="L148" s="294">
        <v>119280.68320000001</v>
      </c>
      <c r="M148" s="855"/>
      <c r="N148" s="855"/>
      <c r="O148" s="855"/>
      <c r="P148" s="855"/>
      <c r="Q148" s="855"/>
      <c r="R148" s="855"/>
      <c r="S148" s="855"/>
      <c r="T148" s="486">
        <f t="shared" si="18"/>
        <v>119280.68320000001</v>
      </c>
      <c r="U148" s="508" t="s">
        <v>469</v>
      </c>
      <c r="V148" s="856" t="s">
        <v>1283</v>
      </c>
      <c r="W148" s="856" t="s">
        <v>1284</v>
      </c>
      <c r="X148" s="857">
        <v>43160</v>
      </c>
      <c r="Y148" s="857">
        <v>43343</v>
      </c>
      <c r="Z148" s="859" t="s">
        <v>94</v>
      </c>
      <c r="AA148" s="860"/>
      <c r="AB148" s="862"/>
      <c r="AC148" s="862"/>
      <c r="AD148" s="862"/>
      <c r="AE148" s="862"/>
      <c r="AF148" s="862">
        <v>29820.170800000004</v>
      </c>
      <c r="AG148" s="862">
        <v>29820.170800000004</v>
      </c>
      <c r="AH148" s="862">
        <v>29820.170800000004</v>
      </c>
      <c r="AI148" s="862">
        <v>29820.170800000004</v>
      </c>
      <c r="AJ148" s="862"/>
      <c r="AK148" s="862"/>
      <c r="AL148" s="862"/>
      <c r="AM148" s="862"/>
      <c r="AN148" s="1286">
        <f t="shared" si="23"/>
        <v>119280.68320000001</v>
      </c>
      <c r="AO148" s="1291" t="s">
        <v>1559</v>
      </c>
    </row>
    <row r="149" spans="1:41" ht="38.25" x14ac:dyDescent="0.25">
      <c r="A149" s="942" t="s">
        <v>469</v>
      </c>
      <c r="B149" s="499">
        <v>16</v>
      </c>
      <c r="C149" s="501" t="s">
        <v>1254</v>
      </c>
      <c r="D149" s="943" t="s">
        <v>527</v>
      </c>
      <c r="E149" s="501" t="s">
        <v>1242</v>
      </c>
      <c r="F149" s="501" t="s">
        <v>737</v>
      </c>
      <c r="G149" s="158"/>
      <c r="H149" s="409">
        <f t="shared" si="24"/>
        <v>182121.00480000002</v>
      </c>
      <c r="I149" s="504"/>
      <c r="J149" s="409">
        <v>182121.00480000002</v>
      </c>
      <c r="K149" s="486">
        <f t="shared" si="22"/>
        <v>182121.00480000002</v>
      </c>
      <c r="L149" s="294">
        <v>182121.00480000002</v>
      </c>
      <c r="M149" s="855"/>
      <c r="N149" s="855"/>
      <c r="O149" s="855"/>
      <c r="P149" s="855"/>
      <c r="Q149" s="855"/>
      <c r="R149" s="855"/>
      <c r="S149" s="855"/>
      <c r="T149" s="486">
        <f t="shared" si="18"/>
        <v>182121.00480000002</v>
      </c>
      <c r="U149" s="508" t="s">
        <v>469</v>
      </c>
      <c r="V149" s="856" t="s">
        <v>1283</v>
      </c>
      <c r="W149" s="856" t="s">
        <v>1284</v>
      </c>
      <c r="X149" s="857">
        <v>43160</v>
      </c>
      <c r="Y149" s="857">
        <v>43343</v>
      </c>
      <c r="Z149" s="859" t="s">
        <v>94</v>
      </c>
      <c r="AA149" s="860"/>
      <c r="AB149" s="862"/>
      <c r="AC149" s="862"/>
      <c r="AD149" s="862"/>
      <c r="AE149" s="862"/>
      <c r="AF149" s="862">
        <v>45530.251200000006</v>
      </c>
      <c r="AG149" s="862">
        <v>45530.251200000006</v>
      </c>
      <c r="AH149" s="862">
        <v>45530.251200000006</v>
      </c>
      <c r="AI149" s="862">
        <v>45530.251200000006</v>
      </c>
      <c r="AJ149" s="862"/>
      <c r="AK149" s="862"/>
      <c r="AL149" s="862"/>
      <c r="AM149" s="862"/>
      <c r="AN149" s="1286">
        <f t="shared" si="23"/>
        <v>182121.00480000002</v>
      </c>
      <c r="AO149" s="1291" t="s">
        <v>1559</v>
      </c>
    </row>
    <row r="150" spans="1:41" ht="38.25" x14ac:dyDescent="0.25">
      <c r="A150" s="942" t="s">
        <v>469</v>
      </c>
      <c r="B150" s="499">
        <v>17</v>
      </c>
      <c r="C150" s="501" t="s">
        <v>1255</v>
      </c>
      <c r="D150" s="943" t="s">
        <v>472</v>
      </c>
      <c r="E150" s="501" t="s">
        <v>1243</v>
      </c>
      <c r="F150" s="501" t="s">
        <v>737</v>
      </c>
      <c r="G150" s="158"/>
      <c r="H150" s="409">
        <f t="shared" si="24"/>
        <v>25000</v>
      </c>
      <c r="I150" s="504"/>
      <c r="J150" s="409">
        <v>25000</v>
      </c>
      <c r="K150" s="486">
        <f t="shared" si="22"/>
        <v>25000</v>
      </c>
      <c r="L150" s="294">
        <v>25000</v>
      </c>
      <c r="M150" s="855"/>
      <c r="N150" s="855"/>
      <c r="O150" s="855"/>
      <c r="P150" s="855"/>
      <c r="Q150" s="855"/>
      <c r="R150" s="855"/>
      <c r="S150" s="855"/>
      <c r="T150" s="486">
        <f t="shared" si="18"/>
        <v>25000</v>
      </c>
      <c r="U150" s="508" t="s">
        <v>469</v>
      </c>
      <c r="V150" s="856" t="s">
        <v>1283</v>
      </c>
      <c r="W150" s="856" t="s">
        <v>1284</v>
      </c>
      <c r="X150" s="857">
        <v>43282</v>
      </c>
      <c r="Y150" s="857">
        <v>43455</v>
      </c>
      <c r="Z150" s="859" t="s">
        <v>94</v>
      </c>
      <c r="AA150" s="856" t="s">
        <v>1285</v>
      </c>
      <c r="AB150" s="862"/>
      <c r="AC150" s="862"/>
      <c r="AD150" s="862"/>
      <c r="AE150" s="862"/>
      <c r="AF150" s="862"/>
      <c r="AG150" s="862"/>
      <c r="AH150" s="862"/>
      <c r="AI150" s="862"/>
      <c r="AJ150" s="862">
        <v>6250</v>
      </c>
      <c r="AK150" s="862">
        <v>6250</v>
      </c>
      <c r="AL150" s="862">
        <v>6250</v>
      </c>
      <c r="AM150" s="862">
        <v>6250</v>
      </c>
      <c r="AN150" s="1286">
        <f t="shared" si="23"/>
        <v>25000</v>
      </c>
      <c r="AO150" s="1291" t="s">
        <v>1559</v>
      </c>
    </row>
    <row r="151" spans="1:41" ht="48" customHeight="1" x14ac:dyDescent="0.25">
      <c r="A151" s="942" t="s">
        <v>469</v>
      </c>
      <c r="B151" s="499">
        <v>18</v>
      </c>
      <c r="C151" s="501" t="s">
        <v>1202</v>
      </c>
      <c r="D151" s="943" t="s">
        <v>516</v>
      </c>
      <c r="E151" s="501" t="s">
        <v>1243</v>
      </c>
      <c r="F151" s="501" t="s">
        <v>1377</v>
      </c>
      <c r="G151" s="158"/>
      <c r="H151" s="409">
        <v>0</v>
      </c>
      <c r="I151" s="504">
        <v>0</v>
      </c>
      <c r="J151" s="506"/>
      <c r="K151" s="486">
        <f t="shared" si="22"/>
        <v>0</v>
      </c>
      <c r="L151" s="294"/>
      <c r="M151" s="855"/>
      <c r="N151" s="855"/>
      <c r="O151" s="855"/>
      <c r="P151" s="855"/>
      <c r="Q151" s="855"/>
      <c r="R151" s="855"/>
      <c r="S151" s="855"/>
      <c r="T151" s="486">
        <f t="shared" si="18"/>
        <v>0</v>
      </c>
      <c r="U151" s="508" t="s">
        <v>469</v>
      </c>
      <c r="V151" s="856" t="s">
        <v>1283</v>
      </c>
      <c r="W151" s="856" t="s">
        <v>1284</v>
      </c>
      <c r="X151" s="857">
        <v>43344</v>
      </c>
      <c r="Y151" s="857">
        <v>43465</v>
      </c>
      <c r="Z151" s="859" t="s">
        <v>97</v>
      </c>
      <c r="AA151" s="860"/>
      <c r="AB151" s="862"/>
      <c r="AC151" s="862"/>
      <c r="AD151" s="862"/>
      <c r="AE151" s="862"/>
      <c r="AF151" s="862"/>
      <c r="AG151" s="862"/>
      <c r="AH151" s="862"/>
      <c r="AI151" s="862"/>
      <c r="AJ151" s="862"/>
      <c r="AK151" s="862"/>
      <c r="AL151" s="862"/>
      <c r="AM151" s="862"/>
      <c r="AN151" s="1286">
        <f t="shared" si="23"/>
        <v>0</v>
      </c>
      <c r="AO151" s="1291" t="s">
        <v>1559</v>
      </c>
    </row>
    <row r="152" spans="1:41" ht="45" customHeight="1" x14ac:dyDescent="0.25">
      <c r="A152" s="942" t="s">
        <v>469</v>
      </c>
      <c r="B152" s="499">
        <v>19</v>
      </c>
      <c r="C152" s="501" t="s">
        <v>1245</v>
      </c>
      <c r="D152" s="943" t="s">
        <v>516</v>
      </c>
      <c r="E152" s="501" t="s">
        <v>1243</v>
      </c>
      <c r="F152" s="501" t="s">
        <v>1377</v>
      </c>
      <c r="G152" s="158"/>
      <c r="H152" s="500">
        <v>0</v>
      </c>
      <c r="I152" s="504">
        <v>0</v>
      </c>
      <c r="J152" s="506"/>
      <c r="K152" s="486">
        <f t="shared" si="22"/>
        <v>0</v>
      </c>
      <c r="L152" s="294"/>
      <c r="M152" s="855"/>
      <c r="N152" s="855"/>
      <c r="O152" s="855"/>
      <c r="P152" s="855"/>
      <c r="Q152" s="855"/>
      <c r="R152" s="855"/>
      <c r="S152" s="855"/>
      <c r="T152" s="486">
        <f t="shared" si="18"/>
        <v>0</v>
      </c>
      <c r="U152" s="508" t="s">
        <v>469</v>
      </c>
      <c r="V152" s="856" t="s">
        <v>1283</v>
      </c>
      <c r="W152" s="856" t="s">
        <v>1284</v>
      </c>
      <c r="X152" s="857">
        <v>43344</v>
      </c>
      <c r="Y152" s="857">
        <v>43465</v>
      </c>
      <c r="Z152" s="859" t="s">
        <v>97</v>
      </c>
      <c r="AA152" s="860"/>
      <c r="AB152" s="862"/>
      <c r="AC152" s="862"/>
      <c r="AD152" s="862"/>
      <c r="AE152" s="862"/>
      <c r="AF152" s="862"/>
      <c r="AG152" s="862"/>
      <c r="AH152" s="862"/>
      <c r="AI152" s="862"/>
      <c r="AJ152" s="862"/>
      <c r="AK152" s="862"/>
      <c r="AL152" s="862"/>
      <c r="AM152" s="862"/>
      <c r="AN152" s="1286">
        <f t="shared" si="23"/>
        <v>0</v>
      </c>
      <c r="AO152" s="1291" t="s">
        <v>1559</v>
      </c>
    </row>
    <row r="153" spans="1:41" ht="48.75" customHeight="1" thickBot="1" x14ac:dyDescent="0.3">
      <c r="A153" s="942" t="s">
        <v>469</v>
      </c>
      <c r="B153" s="499">
        <v>20</v>
      </c>
      <c r="C153" s="784" t="s">
        <v>1253</v>
      </c>
      <c r="D153" s="943" t="s">
        <v>522</v>
      </c>
      <c r="E153" s="501" t="s">
        <v>1246</v>
      </c>
      <c r="F153" s="501" t="s">
        <v>1377</v>
      </c>
      <c r="G153" s="158"/>
      <c r="H153" s="500">
        <v>0</v>
      </c>
      <c r="I153" s="504">
        <v>0</v>
      </c>
      <c r="J153" s="506"/>
      <c r="K153" s="486">
        <f t="shared" si="22"/>
        <v>0</v>
      </c>
      <c r="L153" s="294"/>
      <c r="M153" s="765"/>
      <c r="N153" s="765"/>
      <c r="O153" s="765"/>
      <c r="P153" s="765"/>
      <c r="Q153" s="765"/>
      <c r="R153" s="765"/>
      <c r="S153" s="765"/>
      <c r="T153" s="486">
        <f t="shared" si="18"/>
        <v>0</v>
      </c>
      <c r="U153" s="508" t="s">
        <v>469</v>
      </c>
      <c r="V153" s="856" t="s">
        <v>1283</v>
      </c>
      <c r="W153" s="856" t="s">
        <v>1284</v>
      </c>
      <c r="X153" s="857">
        <v>43344</v>
      </c>
      <c r="Y153" s="857">
        <v>43465</v>
      </c>
      <c r="Z153" s="859" t="s">
        <v>97</v>
      </c>
      <c r="AA153" s="860"/>
      <c r="AB153" s="862"/>
      <c r="AC153" s="862"/>
      <c r="AD153" s="862"/>
      <c r="AE153" s="862"/>
      <c r="AF153" s="862"/>
      <c r="AG153" s="862"/>
      <c r="AH153" s="862"/>
      <c r="AI153" s="862"/>
      <c r="AJ153" s="862"/>
      <c r="AK153" s="862"/>
      <c r="AL153" s="862"/>
      <c r="AM153" s="862"/>
      <c r="AN153" s="1286">
        <f t="shared" si="23"/>
        <v>0</v>
      </c>
      <c r="AO153" s="1291" t="s">
        <v>1559</v>
      </c>
    </row>
    <row r="154" spans="1:41" s="129" customFormat="1" ht="12" customHeight="1" thickBot="1" x14ac:dyDescent="0.25">
      <c r="A154" s="301"/>
      <c r="B154" s="39"/>
      <c r="C154" s="302"/>
      <c r="D154" s="302"/>
      <c r="E154" s="303"/>
      <c r="F154" s="303"/>
      <c r="G154" s="304"/>
      <c r="H154" s="304"/>
      <c r="I154" s="305"/>
      <c r="J154" s="304"/>
      <c r="K154" s="173">
        <f>SUM(K134:K153)</f>
        <v>1866694.6228</v>
      </c>
      <c r="L154" s="306">
        <f>SUM(L134:L153)</f>
        <v>1866694.6228</v>
      </c>
      <c r="M154" s="307"/>
      <c r="N154" s="307"/>
      <c r="O154" s="307"/>
      <c r="P154" s="307"/>
      <c r="Q154" s="307"/>
      <c r="R154" s="307"/>
      <c r="S154" s="307"/>
      <c r="T154" s="173">
        <f>SUM(T134:T153)</f>
        <v>1866694.6228</v>
      </c>
      <c r="U154" s="174"/>
      <c r="V154" s="305"/>
      <c r="W154" s="174"/>
      <c r="X154" s="308"/>
      <c r="Y154" s="308"/>
      <c r="Z154" s="174"/>
      <c r="AA154" s="305"/>
      <c r="AB154" s="305"/>
      <c r="AC154" s="305"/>
      <c r="AD154" s="305"/>
      <c r="AE154" s="305"/>
      <c r="AF154" s="309"/>
      <c r="AG154" s="309"/>
      <c r="AH154" s="309"/>
      <c r="AI154" s="309"/>
      <c r="AJ154" s="309"/>
      <c r="AK154" s="305"/>
      <c r="AL154" s="305"/>
      <c r="AM154" s="863"/>
      <c r="AN154" s="1287">
        <f>SUM(AN134:AN153)</f>
        <v>1866694.6228</v>
      </c>
      <c r="AO154" s="1264"/>
    </row>
    <row r="156" spans="1:41" ht="15.75" thickBot="1" x14ac:dyDescent="0.3"/>
    <row r="157" spans="1:41" ht="16.5" thickBot="1" x14ac:dyDescent="0.3">
      <c r="J157" s="1338" t="s">
        <v>1173</v>
      </c>
      <c r="K157" s="1339"/>
      <c r="L157" s="1015" t="e">
        <f>L154+L133+L116+L113+L109+L106+L96+L90+L81+L79+L62+L60+L58+L55+L26+L24+L21+L17+L101</f>
        <v>#REF!</v>
      </c>
    </row>
    <row r="160" spans="1:41" ht="18.75" x14ac:dyDescent="0.3">
      <c r="A160" s="21"/>
      <c r="B160" s="21"/>
      <c r="C160" s="21"/>
      <c r="D160" s="21"/>
      <c r="E160" s="21"/>
    </row>
    <row r="161" spans="1:7" ht="18.75" x14ac:dyDescent="0.3">
      <c r="A161" s="1113" t="s">
        <v>1497</v>
      </c>
      <c r="B161" s="1113"/>
      <c r="C161" s="1114" t="s">
        <v>1498</v>
      </c>
      <c r="D161" s="1114"/>
      <c r="E161" s="1113" t="s">
        <v>1499</v>
      </c>
      <c r="G161" s="998"/>
    </row>
    <row r="162" spans="1:7" ht="18.75" x14ac:dyDescent="0.3">
      <c r="A162" s="1113" t="s">
        <v>1500</v>
      </c>
      <c r="B162" s="1113"/>
      <c r="C162" s="1114" t="s">
        <v>1501</v>
      </c>
      <c r="D162" s="1114"/>
      <c r="E162" s="1113" t="s">
        <v>1496</v>
      </c>
      <c r="G162" s="998"/>
    </row>
    <row r="163" spans="1:7" ht="18.75" x14ac:dyDescent="0.3">
      <c r="A163" s="23"/>
      <c r="B163" s="21"/>
      <c r="C163" s="1113" t="s">
        <v>1502</v>
      </c>
      <c r="D163" s="21"/>
      <c r="E163" s="21"/>
    </row>
  </sheetData>
  <autoFilter ref="A4:AN154"/>
  <mergeCells count="10">
    <mergeCell ref="AO5:AO16"/>
    <mergeCell ref="AO18:AO20"/>
    <mergeCell ref="J157:K157"/>
    <mergeCell ref="A3:A4"/>
    <mergeCell ref="U3:W3"/>
    <mergeCell ref="X3:Y3"/>
    <mergeCell ref="AB3:AN3"/>
    <mergeCell ref="B3:D3"/>
    <mergeCell ref="G3:H3"/>
    <mergeCell ref="I3:J3"/>
  </mergeCells>
  <printOptions horizontalCentered="1"/>
  <pageMargins left="0.23622047244094491" right="0.23622047244094491" top="0.35433070866141736" bottom="0.35433070866141736" header="0.11811023622047245" footer="0.11811023622047245"/>
  <pageSetup paperSize="9" scale="55" fitToHeight="0" orientation="landscape" horizontalDpi="300" verticalDpi="300" r:id="rId1"/>
  <colBreaks count="1" manualBreakCount="1">
    <brk id="33"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31"/>
  <sheetViews>
    <sheetView tabSelected="1" view="pageBreakPreview" zoomScaleNormal="100" zoomScaleSheetLayoutView="100" workbookViewId="0">
      <selection activeCell="A206" sqref="A206"/>
    </sheetView>
  </sheetViews>
  <sheetFormatPr baseColWidth="10" defaultRowHeight="15" x14ac:dyDescent="0.25"/>
  <cols>
    <col min="1" max="1" width="24.85546875" bestFit="1" customWidth="1"/>
    <col min="2" max="2" width="28.85546875" customWidth="1"/>
    <col min="3" max="3" width="28" customWidth="1"/>
    <col min="4" max="4" width="25.85546875" bestFit="1" customWidth="1"/>
    <col min="5" max="5" width="31.7109375" customWidth="1"/>
    <col min="6" max="6" width="13.85546875" hidden="1" customWidth="1"/>
    <col min="7" max="7" width="13.5703125" hidden="1" customWidth="1"/>
    <col min="8" max="8" width="13" hidden="1" customWidth="1"/>
    <col min="9" max="9" width="16.140625" customWidth="1"/>
    <col min="10" max="10" width="17" style="998" customWidth="1"/>
    <col min="11" max="11" width="17.42578125" style="998" customWidth="1"/>
    <col min="12" max="12" width="17.7109375" customWidth="1"/>
  </cols>
  <sheetData>
    <row r="1" spans="1:12" ht="15.75" thickBot="1" x14ac:dyDescent="0.3">
      <c r="J1" s="1348" t="s">
        <v>1563</v>
      </c>
      <c r="K1" s="1349"/>
      <c r="L1" s="1350"/>
    </row>
    <row r="2" spans="1:12" s="2" customFormat="1" ht="15" customHeight="1" x14ac:dyDescent="0.25">
      <c r="A2" s="1359" t="s">
        <v>46</v>
      </c>
      <c r="B2" s="1359" t="s">
        <v>48</v>
      </c>
      <c r="C2" s="1359" t="s">
        <v>49</v>
      </c>
      <c r="D2" s="1359" t="s">
        <v>50</v>
      </c>
      <c r="E2" s="1352" t="s">
        <v>73</v>
      </c>
      <c r="F2" s="1356" t="s">
        <v>51</v>
      </c>
      <c r="G2" s="1357"/>
      <c r="H2" s="1358"/>
      <c r="I2" s="1354" t="s">
        <v>74</v>
      </c>
      <c r="J2" s="1242" t="s">
        <v>1528</v>
      </c>
      <c r="K2" s="1298" t="s">
        <v>1529</v>
      </c>
      <c r="L2" s="1298" t="s">
        <v>1530</v>
      </c>
    </row>
    <row r="3" spans="1:12" s="2" customFormat="1" ht="20.25" customHeight="1" x14ac:dyDescent="0.25">
      <c r="A3" s="1360"/>
      <c r="B3" s="1360"/>
      <c r="C3" s="1360"/>
      <c r="D3" s="1360"/>
      <c r="E3" s="1353"/>
      <c r="F3" s="1217" t="s">
        <v>52</v>
      </c>
      <c r="G3" s="1217" t="s">
        <v>53</v>
      </c>
      <c r="H3" s="1217" t="s">
        <v>54</v>
      </c>
      <c r="I3" s="1355"/>
      <c r="J3" s="1351" t="s">
        <v>1550</v>
      </c>
      <c r="K3" s="1351"/>
      <c r="L3" s="1351"/>
    </row>
    <row r="4" spans="1:12" s="3" customFormat="1" ht="51" x14ac:dyDescent="0.25">
      <c r="A4" s="604" t="s">
        <v>201</v>
      </c>
      <c r="B4" s="605" t="s">
        <v>131</v>
      </c>
      <c r="C4" s="605" t="s">
        <v>205</v>
      </c>
      <c r="D4" s="605" t="s">
        <v>206</v>
      </c>
      <c r="E4" s="605" t="s">
        <v>207</v>
      </c>
      <c r="F4" s="1218">
        <v>476162.9</v>
      </c>
      <c r="G4" s="1219">
        <v>46999.64</v>
      </c>
      <c r="H4" s="1220">
        <v>0</v>
      </c>
      <c r="I4" s="1220">
        <v>523162.54000000004</v>
      </c>
      <c r="J4" s="1299">
        <v>220874.77</v>
      </c>
      <c r="K4" s="1299">
        <v>220874.77</v>
      </c>
      <c r="L4" s="1299">
        <v>220874.77</v>
      </c>
    </row>
    <row r="5" spans="1:12" s="3" customFormat="1" ht="51" x14ac:dyDescent="0.25">
      <c r="A5" s="604" t="s">
        <v>201</v>
      </c>
      <c r="B5" s="605" t="s">
        <v>208</v>
      </c>
      <c r="C5" s="605" t="s">
        <v>209</v>
      </c>
      <c r="D5" s="605" t="s">
        <v>1172</v>
      </c>
      <c r="E5" s="605" t="s">
        <v>210</v>
      </c>
      <c r="F5" s="958">
        <v>1296858.46</v>
      </c>
      <c r="G5" s="958">
        <v>27518.2</v>
      </c>
      <c r="H5" s="958">
        <v>0</v>
      </c>
      <c r="I5" s="958">
        <v>1324376.6599999999</v>
      </c>
      <c r="J5" s="1299">
        <v>18643.18</v>
      </c>
      <c r="K5" s="1299">
        <v>18643.18</v>
      </c>
      <c r="L5" s="1299">
        <v>18643.18</v>
      </c>
    </row>
    <row r="6" spans="1:12" s="3" customFormat="1" ht="51" x14ac:dyDescent="0.25">
      <c r="A6" s="604" t="s">
        <v>201</v>
      </c>
      <c r="B6" s="605" t="s">
        <v>211</v>
      </c>
      <c r="C6" s="605" t="s">
        <v>212</v>
      </c>
      <c r="D6" s="605" t="s">
        <v>213</v>
      </c>
      <c r="E6" s="605" t="s">
        <v>214</v>
      </c>
      <c r="F6" s="958">
        <v>3708990.5</v>
      </c>
      <c r="G6" s="958">
        <v>3708990.5</v>
      </c>
      <c r="H6" s="958">
        <v>3708990.5</v>
      </c>
      <c r="I6" s="958">
        <v>11126971.5</v>
      </c>
      <c r="J6" s="1299">
        <v>996567.19</v>
      </c>
      <c r="K6" s="1299">
        <v>0</v>
      </c>
      <c r="L6" s="1299">
        <v>996567.19</v>
      </c>
    </row>
    <row r="7" spans="1:12" s="3" customFormat="1" ht="51" x14ac:dyDescent="0.25">
      <c r="A7" s="604" t="s">
        <v>201</v>
      </c>
      <c r="B7" s="605" t="s">
        <v>215</v>
      </c>
      <c r="C7" s="605" t="s">
        <v>209</v>
      </c>
      <c r="D7" s="605" t="s">
        <v>216</v>
      </c>
      <c r="E7" s="605" t="s">
        <v>217</v>
      </c>
      <c r="F7" s="959">
        <v>2655159.35</v>
      </c>
      <c r="G7" s="959">
        <v>995458.65</v>
      </c>
      <c r="H7" s="958">
        <v>0</v>
      </c>
      <c r="I7" s="958">
        <v>3650618</v>
      </c>
      <c r="J7" s="1299">
        <v>180030.86</v>
      </c>
      <c r="K7" s="1299">
        <v>180030.86</v>
      </c>
      <c r="L7" s="1299">
        <v>180030.86</v>
      </c>
    </row>
    <row r="8" spans="1:12" s="3" customFormat="1" ht="51" x14ac:dyDescent="0.25">
      <c r="A8" s="604" t="s">
        <v>201</v>
      </c>
      <c r="B8" s="605" t="s">
        <v>218</v>
      </c>
      <c r="C8" s="605" t="s">
        <v>212</v>
      </c>
      <c r="D8" s="605" t="s">
        <v>219</v>
      </c>
      <c r="E8" s="605" t="s">
        <v>220</v>
      </c>
      <c r="F8" s="959">
        <v>6456908.46920224</v>
      </c>
      <c r="G8" s="959">
        <v>5630916.7393920012</v>
      </c>
      <c r="H8" s="958">
        <v>0</v>
      </c>
      <c r="I8" s="958">
        <v>12087825.20859424</v>
      </c>
      <c r="J8" s="1299">
        <v>1511118.58</v>
      </c>
      <c r="K8" s="1299">
        <v>1511118.58</v>
      </c>
      <c r="L8" s="1299">
        <v>1511118.58</v>
      </c>
    </row>
    <row r="9" spans="1:12" s="3" customFormat="1" ht="66" customHeight="1" x14ac:dyDescent="0.25">
      <c r="A9" s="604" t="s">
        <v>201</v>
      </c>
      <c r="B9" s="605" t="s">
        <v>221</v>
      </c>
      <c r="C9" s="605" t="s">
        <v>212</v>
      </c>
      <c r="D9" s="605" t="s">
        <v>222</v>
      </c>
      <c r="E9" s="605" t="s">
        <v>223</v>
      </c>
      <c r="F9" s="959">
        <v>1288349.96</v>
      </c>
      <c r="G9" s="959">
        <v>139083.31</v>
      </c>
      <c r="H9" s="958">
        <v>0</v>
      </c>
      <c r="I9" s="958">
        <v>1427433.27</v>
      </c>
      <c r="J9" s="1299">
        <v>180240.56</v>
      </c>
      <c r="K9" s="1299">
        <v>180240.56</v>
      </c>
      <c r="L9" s="1299">
        <v>180240.56</v>
      </c>
    </row>
    <row r="10" spans="1:12" s="3" customFormat="1" ht="51" x14ac:dyDescent="0.25">
      <c r="A10" s="604" t="s">
        <v>201</v>
      </c>
      <c r="B10" s="605" t="s">
        <v>224</v>
      </c>
      <c r="C10" s="605" t="s">
        <v>212</v>
      </c>
      <c r="D10" s="605" t="s">
        <v>225</v>
      </c>
      <c r="E10" s="960" t="s">
        <v>226</v>
      </c>
      <c r="F10" s="959">
        <v>713068.09900038585</v>
      </c>
      <c r="G10" s="959">
        <v>478949.67815797019</v>
      </c>
      <c r="H10" s="958">
        <v>184686.99872</v>
      </c>
      <c r="I10" s="958">
        <v>1376704.7758783561</v>
      </c>
      <c r="J10" s="1299">
        <v>197939.29</v>
      </c>
      <c r="K10" s="1299">
        <v>95200.68</v>
      </c>
      <c r="L10" s="1299">
        <v>711967.68</v>
      </c>
    </row>
    <row r="11" spans="1:12" s="3" customFormat="1" ht="51" x14ac:dyDescent="0.25">
      <c r="A11" s="604" t="s">
        <v>201</v>
      </c>
      <c r="B11" s="605" t="s">
        <v>224</v>
      </c>
      <c r="C11" s="605" t="s">
        <v>212</v>
      </c>
      <c r="D11" s="605" t="s">
        <v>227</v>
      </c>
      <c r="E11" s="605" t="s">
        <v>228</v>
      </c>
      <c r="F11" s="961">
        <v>27321.65</v>
      </c>
      <c r="G11" s="958">
        <v>0</v>
      </c>
      <c r="H11" s="958">
        <v>12633.35</v>
      </c>
      <c r="I11" s="958">
        <v>39955</v>
      </c>
      <c r="J11" s="1299">
        <v>0</v>
      </c>
      <c r="K11" s="1299">
        <v>0</v>
      </c>
      <c r="L11" s="1299">
        <v>0</v>
      </c>
    </row>
    <row r="12" spans="1:12" s="3" customFormat="1" ht="51" x14ac:dyDescent="0.25">
      <c r="A12" s="604" t="s">
        <v>201</v>
      </c>
      <c r="B12" s="605" t="s">
        <v>224</v>
      </c>
      <c r="C12" s="605" t="s">
        <v>212</v>
      </c>
      <c r="D12" s="605" t="s">
        <v>229</v>
      </c>
      <c r="E12" s="605" t="s">
        <v>230</v>
      </c>
      <c r="F12" s="961">
        <v>696628.56</v>
      </c>
      <c r="G12" s="958">
        <v>0</v>
      </c>
      <c r="H12" s="958">
        <v>842735.43</v>
      </c>
      <c r="I12" s="958">
        <v>1539363.9900000002</v>
      </c>
      <c r="J12" s="1299">
        <v>0</v>
      </c>
      <c r="K12" s="1299">
        <v>0</v>
      </c>
      <c r="L12" s="1299">
        <v>0</v>
      </c>
    </row>
    <row r="13" spans="1:12" s="3" customFormat="1" ht="51" x14ac:dyDescent="0.25">
      <c r="A13" s="604" t="s">
        <v>201</v>
      </c>
      <c r="B13" s="605" t="s">
        <v>224</v>
      </c>
      <c r="C13" s="605" t="s">
        <v>209</v>
      </c>
      <c r="D13" s="605" t="s">
        <v>231</v>
      </c>
      <c r="E13" s="605" t="s">
        <v>232</v>
      </c>
      <c r="F13" s="958">
        <v>0</v>
      </c>
      <c r="G13" s="958">
        <v>22400</v>
      </c>
      <c r="H13" s="958">
        <v>0</v>
      </c>
      <c r="I13" s="958">
        <v>22400</v>
      </c>
      <c r="J13" s="1299">
        <v>0</v>
      </c>
      <c r="K13" s="1299">
        <v>0</v>
      </c>
      <c r="L13" s="1299">
        <v>8267.0300000000007</v>
      </c>
    </row>
    <row r="14" spans="1:12" s="3" customFormat="1" ht="73.5" customHeight="1" x14ac:dyDescent="0.25">
      <c r="A14" s="604" t="s">
        <v>201</v>
      </c>
      <c r="B14" s="605" t="s">
        <v>233</v>
      </c>
      <c r="C14" s="605" t="s">
        <v>209</v>
      </c>
      <c r="D14" s="605" t="s">
        <v>234</v>
      </c>
      <c r="E14" s="605" t="s">
        <v>235</v>
      </c>
      <c r="F14" s="959">
        <v>113949.12000000001</v>
      </c>
      <c r="G14" s="959">
        <v>13782.2</v>
      </c>
      <c r="H14" s="958">
        <v>0</v>
      </c>
      <c r="I14" s="958">
        <v>127731.32</v>
      </c>
      <c r="J14" s="1299">
        <v>102499.54</v>
      </c>
      <c r="K14" s="1299">
        <v>102499.54</v>
      </c>
      <c r="L14" s="1299">
        <v>102499.54</v>
      </c>
    </row>
    <row r="15" spans="1:12" s="3" customFormat="1" ht="66" customHeight="1" x14ac:dyDescent="0.25">
      <c r="A15" s="604" t="s">
        <v>201</v>
      </c>
      <c r="B15" s="605" t="s">
        <v>233</v>
      </c>
      <c r="C15" s="605" t="s">
        <v>209</v>
      </c>
      <c r="D15" s="605" t="s">
        <v>236</v>
      </c>
      <c r="E15" s="605" t="s">
        <v>237</v>
      </c>
      <c r="F15" s="961">
        <v>428.93</v>
      </c>
      <c r="G15" s="958">
        <v>0</v>
      </c>
      <c r="H15" s="958">
        <v>0</v>
      </c>
      <c r="I15" s="1345">
        <v>17855.57</v>
      </c>
      <c r="J15" s="1367">
        <v>0</v>
      </c>
      <c r="K15" s="1367">
        <v>0</v>
      </c>
      <c r="L15" s="1367">
        <v>0</v>
      </c>
    </row>
    <row r="16" spans="1:12" s="3" customFormat="1" ht="51" x14ac:dyDescent="0.25">
      <c r="A16" s="604" t="s">
        <v>201</v>
      </c>
      <c r="B16" s="605" t="s">
        <v>233</v>
      </c>
      <c r="C16" s="605" t="s">
        <v>209</v>
      </c>
      <c r="D16" s="605" t="s">
        <v>238</v>
      </c>
      <c r="E16" s="605" t="s">
        <v>238</v>
      </c>
      <c r="F16" s="961">
        <v>6336.96</v>
      </c>
      <c r="G16" s="958">
        <v>0</v>
      </c>
      <c r="H16" s="958">
        <v>0</v>
      </c>
      <c r="I16" s="1346"/>
      <c r="J16" s="1368"/>
      <c r="K16" s="1368"/>
      <c r="L16" s="1368"/>
    </row>
    <row r="17" spans="1:12" s="3" customFormat="1" ht="51" x14ac:dyDescent="0.25">
      <c r="A17" s="604" t="s">
        <v>201</v>
      </c>
      <c r="B17" s="605" t="s">
        <v>233</v>
      </c>
      <c r="C17" s="605" t="s">
        <v>209</v>
      </c>
      <c r="D17" s="605" t="s">
        <v>239</v>
      </c>
      <c r="E17" s="605" t="s">
        <v>239</v>
      </c>
      <c r="F17" s="961">
        <v>11089.68</v>
      </c>
      <c r="G17" s="958">
        <v>0</v>
      </c>
      <c r="H17" s="958">
        <v>0</v>
      </c>
      <c r="I17" s="1347"/>
      <c r="J17" s="1369"/>
      <c r="K17" s="1369"/>
      <c r="L17" s="1369"/>
    </row>
    <row r="18" spans="1:12" s="3" customFormat="1" ht="51" x14ac:dyDescent="0.25">
      <c r="A18" s="604" t="s">
        <v>201</v>
      </c>
      <c r="B18" s="605" t="s">
        <v>233</v>
      </c>
      <c r="C18" s="605" t="s">
        <v>209</v>
      </c>
      <c r="D18" s="605" t="s">
        <v>240</v>
      </c>
      <c r="E18" s="605" t="s">
        <v>241</v>
      </c>
      <c r="F18" s="961">
        <v>12724.63</v>
      </c>
      <c r="G18" s="961">
        <v>12724.63</v>
      </c>
      <c r="H18" s="958">
        <v>6789.89</v>
      </c>
      <c r="I18" s="1345">
        <v>41276.97</v>
      </c>
      <c r="J18" s="1367">
        <v>2056.38</v>
      </c>
      <c r="K18" s="1367">
        <v>2056.38</v>
      </c>
      <c r="L18" s="1367">
        <v>2056.38</v>
      </c>
    </row>
    <row r="19" spans="1:12" s="3" customFormat="1" ht="63.75" x14ac:dyDescent="0.25">
      <c r="A19" s="604" t="s">
        <v>201</v>
      </c>
      <c r="B19" s="605" t="s">
        <v>233</v>
      </c>
      <c r="C19" s="605" t="s">
        <v>209</v>
      </c>
      <c r="D19" s="605" t="s">
        <v>242</v>
      </c>
      <c r="E19" s="605" t="s">
        <v>243</v>
      </c>
      <c r="F19" s="961">
        <v>1338.8</v>
      </c>
      <c r="G19" s="961">
        <v>1338.8</v>
      </c>
      <c r="H19" s="958">
        <v>0</v>
      </c>
      <c r="I19" s="1346"/>
      <c r="J19" s="1368"/>
      <c r="K19" s="1368"/>
      <c r="L19" s="1368"/>
    </row>
    <row r="20" spans="1:12" s="3" customFormat="1" ht="63.75" x14ac:dyDescent="0.25">
      <c r="A20" s="604" t="s">
        <v>201</v>
      </c>
      <c r="B20" s="605" t="s">
        <v>233</v>
      </c>
      <c r="C20" s="605" t="s">
        <v>212</v>
      </c>
      <c r="D20" s="605" t="s">
        <v>244</v>
      </c>
      <c r="E20" s="605" t="s">
        <v>245</v>
      </c>
      <c r="F20" s="962">
        <v>67.2</v>
      </c>
      <c r="G20" s="962">
        <v>0</v>
      </c>
      <c r="H20" s="962">
        <v>0</v>
      </c>
      <c r="I20" s="1346"/>
      <c r="J20" s="1368"/>
      <c r="K20" s="1368"/>
      <c r="L20" s="1368"/>
    </row>
    <row r="21" spans="1:12" s="3" customFormat="1" ht="132" customHeight="1" x14ac:dyDescent="0.25">
      <c r="A21" s="604" t="s">
        <v>201</v>
      </c>
      <c r="B21" s="605" t="s">
        <v>233</v>
      </c>
      <c r="C21" s="605" t="s">
        <v>212</v>
      </c>
      <c r="D21" s="605" t="s">
        <v>246</v>
      </c>
      <c r="E21" s="605" t="s">
        <v>247</v>
      </c>
      <c r="F21" s="962">
        <v>3146.51</v>
      </c>
      <c r="G21" s="962">
        <v>3146.51</v>
      </c>
      <c r="H21" s="962">
        <v>0</v>
      </c>
      <c r="I21" s="1347"/>
      <c r="J21" s="1369"/>
      <c r="K21" s="1369"/>
      <c r="L21" s="1369"/>
    </row>
    <row r="22" spans="1:12" s="3" customFormat="1" ht="51" x14ac:dyDescent="0.25">
      <c r="A22" s="604" t="s">
        <v>201</v>
      </c>
      <c r="B22" s="605" t="s">
        <v>233</v>
      </c>
      <c r="C22" s="605" t="s">
        <v>212</v>
      </c>
      <c r="D22" s="605" t="s">
        <v>248</v>
      </c>
      <c r="E22" s="605" t="s">
        <v>249</v>
      </c>
      <c r="F22" s="962">
        <v>13561.06</v>
      </c>
      <c r="G22" s="962">
        <v>0</v>
      </c>
      <c r="H22" s="958">
        <v>33902.65</v>
      </c>
      <c r="I22" s="958">
        <v>47463.71</v>
      </c>
      <c r="J22" s="1299">
        <v>0</v>
      </c>
      <c r="K22" s="1299">
        <v>0</v>
      </c>
      <c r="L22" s="1299">
        <v>41881.360000000001</v>
      </c>
    </row>
    <row r="23" spans="1:12" s="3" customFormat="1" ht="76.5" x14ac:dyDescent="0.25">
      <c r="A23" s="604" t="s">
        <v>201</v>
      </c>
      <c r="B23" s="605" t="s">
        <v>233</v>
      </c>
      <c r="C23" s="605" t="s">
        <v>209</v>
      </c>
      <c r="D23" s="605" t="s">
        <v>250</v>
      </c>
      <c r="E23" s="605" t="s">
        <v>251</v>
      </c>
      <c r="F23" s="962">
        <v>880.68</v>
      </c>
      <c r="G23" s="962">
        <v>440.34</v>
      </c>
      <c r="H23" s="962">
        <v>440.34</v>
      </c>
      <c r="I23" s="958">
        <v>1761.36</v>
      </c>
      <c r="J23" s="1299">
        <v>0</v>
      </c>
      <c r="K23" s="1299">
        <v>0</v>
      </c>
      <c r="L23" s="1299">
        <v>0</v>
      </c>
    </row>
    <row r="24" spans="1:12" s="3" customFormat="1" ht="76.5" x14ac:dyDescent="0.25">
      <c r="A24" s="604" t="s">
        <v>201</v>
      </c>
      <c r="B24" s="605" t="s">
        <v>233</v>
      </c>
      <c r="C24" s="605" t="s">
        <v>209</v>
      </c>
      <c r="D24" s="605" t="s">
        <v>252</v>
      </c>
      <c r="E24" s="605" t="s">
        <v>252</v>
      </c>
      <c r="F24" s="962">
        <v>3100.94</v>
      </c>
      <c r="G24" s="962">
        <v>1308.94</v>
      </c>
      <c r="H24" s="962">
        <v>1308.94</v>
      </c>
      <c r="I24" s="958">
        <v>5718.82</v>
      </c>
      <c r="J24" s="1299">
        <v>0</v>
      </c>
      <c r="K24" s="1299">
        <v>0</v>
      </c>
      <c r="L24" s="1299">
        <v>0</v>
      </c>
    </row>
    <row r="25" spans="1:12" s="3" customFormat="1" ht="76.5" x14ac:dyDescent="0.25">
      <c r="A25" s="604" t="s">
        <v>201</v>
      </c>
      <c r="B25" s="605" t="s">
        <v>233</v>
      </c>
      <c r="C25" s="605" t="s">
        <v>209</v>
      </c>
      <c r="D25" s="605" t="s">
        <v>253</v>
      </c>
      <c r="E25" s="605" t="s">
        <v>253</v>
      </c>
      <c r="F25" s="962">
        <v>12149.65</v>
      </c>
      <c r="G25" s="962">
        <v>12149.65</v>
      </c>
      <c r="H25" s="962">
        <v>12149.64</v>
      </c>
      <c r="I25" s="958">
        <v>36448.94</v>
      </c>
      <c r="J25" s="1299">
        <v>0</v>
      </c>
      <c r="K25" s="1299">
        <v>0</v>
      </c>
      <c r="L25" s="1299">
        <v>0</v>
      </c>
    </row>
    <row r="26" spans="1:12" s="3" customFormat="1" ht="51" x14ac:dyDescent="0.25">
      <c r="A26" s="604" t="s">
        <v>201</v>
      </c>
      <c r="B26" s="605" t="s">
        <v>233</v>
      </c>
      <c r="C26" s="605" t="s">
        <v>209</v>
      </c>
      <c r="D26" s="605" t="s">
        <v>254</v>
      </c>
      <c r="E26" s="605" t="s">
        <v>1482</v>
      </c>
      <c r="F26" s="962">
        <v>1400</v>
      </c>
      <c r="G26" s="962">
        <v>1400</v>
      </c>
      <c r="H26" s="958">
        <v>0</v>
      </c>
      <c r="I26" s="958">
        <v>2800</v>
      </c>
      <c r="J26" s="1299">
        <v>0</v>
      </c>
      <c r="K26" s="1299">
        <v>0</v>
      </c>
      <c r="L26" s="1299">
        <v>0</v>
      </c>
    </row>
    <row r="27" spans="1:12" s="3" customFormat="1" ht="76.5" x14ac:dyDescent="0.25">
      <c r="A27" s="604" t="s">
        <v>201</v>
      </c>
      <c r="B27" s="605" t="s">
        <v>255</v>
      </c>
      <c r="C27" s="605" t="s">
        <v>256</v>
      </c>
      <c r="D27" s="605" t="s">
        <v>257</v>
      </c>
      <c r="E27" s="605" t="s">
        <v>258</v>
      </c>
      <c r="F27" s="961">
        <v>22957.759999999998</v>
      </c>
      <c r="G27" s="961">
        <v>22957.759999999998</v>
      </c>
      <c r="H27" s="961">
        <v>22957.759999999998</v>
      </c>
      <c r="I27" s="958">
        <v>68873.279999999999</v>
      </c>
      <c r="J27" s="1299">
        <v>20853.28</v>
      </c>
      <c r="K27" s="1299">
        <v>16348.64</v>
      </c>
      <c r="L27" s="1299">
        <v>35931.839999999997</v>
      </c>
    </row>
    <row r="28" spans="1:12" s="3" customFormat="1" ht="89.25" x14ac:dyDescent="0.25">
      <c r="A28" s="604" t="s">
        <v>201</v>
      </c>
      <c r="B28" s="605" t="s">
        <v>255</v>
      </c>
      <c r="C28" s="605" t="s">
        <v>256</v>
      </c>
      <c r="D28" s="605" t="s">
        <v>259</v>
      </c>
      <c r="E28" s="605" t="s">
        <v>260</v>
      </c>
      <c r="F28" s="961">
        <v>10665.2</v>
      </c>
      <c r="G28" s="961">
        <v>10665.2</v>
      </c>
      <c r="H28" s="958">
        <v>4032</v>
      </c>
      <c r="I28" s="958">
        <v>25362.400000000001</v>
      </c>
      <c r="J28" s="1299">
        <v>336</v>
      </c>
      <c r="K28" s="1299">
        <v>336</v>
      </c>
      <c r="L28" s="1299">
        <v>336</v>
      </c>
    </row>
    <row r="29" spans="1:12" s="3" customFormat="1" ht="63.75" x14ac:dyDescent="0.25">
      <c r="A29" s="604" t="s">
        <v>201</v>
      </c>
      <c r="B29" s="605" t="s">
        <v>255</v>
      </c>
      <c r="C29" s="605" t="s">
        <v>256</v>
      </c>
      <c r="D29" s="605" t="s">
        <v>261</v>
      </c>
      <c r="E29" s="605" t="s">
        <v>852</v>
      </c>
      <c r="F29" s="958">
        <v>8400</v>
      </c>
      <c r="G29" s="958">
        <v>12880</v>
      </c>
      <c r="H29" s="958">
        <v>4200</v>
      </c>
      <c r="I29" s="958">
        <v>25480</v>
      </c>
      <c r="J29" s="1299">
        <v>0</v>
      </c>
      <c r="K29" s="1299">
        <v>0</v>
      </c>
      <c r="L29" s="1299">
        <v>0</v>
      </c>
    </row>
    <row r="30" spans="1:12" s="3" customFormat="1" ht="93" customHeight="1" x14ac:dyDescent="0.25">
      <c r="A30" s="604" t="s">
        <v>201</v>
      </c>
      <c r="B30" s="605" t="s">
        <v>255</v>
      </c>
      <c r="C30" s="605" t="s">
        <v>256</v>
      </c>
      <c r="D30" s="605" t="s">
        <v>262</v>
      </c>
      <c r="E30" s="605" t="s">
        <v>263</v>
      </c>
      <c r="F30" s="958">
        <v>0</v>
      </c>
      <c r="G30" s="958">
        <v>0</v>
      </c>
      <c r="H30" s="958">
        <v>7840.0000000000009</v>
      </c>
      <c r="I30" s="958">
        <v>7840.0000000000009</v>
      </c>
      <c r="J30" s="1299">
        <v>0</v>
      </c>
      <c r="K30" s="1299">
        <v>0</v>
      </c>
      <c r="L30" s="1299">
        <v>0</v>
      </c>
    </row>
    <row r="31" spans="1:12" s="3" customFormat="1" ht="60.75" customHeight="1" thickBot="1" x14ac:dyDescent="0.3">
      <c r="A31" s="604" t="s">
        <v>201</v>
      </c>
      <c r="B31" s="605" t="s">
        <v>255</v>
      </c>
      <c r="C31" s="605" t="s">
        <v>256</v>
      </c>
      <c r="D31" s="605" t="s">
        <v>264</v>
      </c>
      <c r="E31" s="605" t="s">
        <v>265</v>
      </c>
      <c r="F31" s="958">
        <v>5880.0000000000009</v>
      </c>
      <c r="G31" s="958">
        <v>5880.0000000000009</v>
      </c>
      <c r="H31" s="958">
        <v>5880.0000000000009</v>
      </c>
      <c r="I31" s="958">
        <v>17640.000000000004</v>
      </c>
      <c r="J31" s="1299">
        <v>0</v>
      </c>
      <c r="K31" s="1299">
        <v>0</v>
      </c>
      <c r="L31" s="1299">
        <v>0</v>
      </c>
    </row>
    <row r="32" spans="1:12" s="3" customFormat="1" ht="11.25" customHeight="1" thickBot="1" x14ac:dyDescent="0.3">
      <c r="A32" s="963"/>
      <c r="B32" s="964"/>
      <c r="C32" s="964"/>
      <c r="D32" s="965"/>
      <c r="E32" s="966"/>
      <c r="F32" s="309">
        <f>SUM(F4:F31)</f>
        <v>17547525.068202626</v>
      </c>
      <c r="G32" s="309">
        <f>SUM(G4:G31)</f>
        <v>11148990.747549972</v>
      </c>
      <c r="H32" s="309">
        <f>SUM(H4:H31)</f>
        <v>4848547.4987199996</v>
      </c>
      <c r="I32" s="954">
        <f>SUM(I4:I31)</f>
        <v>33545063.314472597</v>
      </c>
      <c r="J32" s="1236"/>
      <c r="K32" s="1300">
        <f>SUM(K4:K31)</f>
        <v>2327349.1900000004</v>
      </c>
      <c r="L32" s="1236"/>
    </row>
    <row r="33" spans="1:12" s="221" customFormat="1" ht="55.5" customHeight="1" thickBot="1" x14ac:dyDescent="0.3">
      <c r="A33" s="967" t="s">
        <v>287</v>
      </c>
      <c r="B33" s="968" t="s">
        <v>273</v>
      </c>
      <c r="C33" s="968" t="s">
        <v>273</v>
      </c>
      <c r="D33" s="967" t="s">
        <v>273</v>
      </c>
      <c r="E33" s="969" t="s">
        <v>1483</v>
      </c>
      <c r="F33" s="970">
        <v>3000</v>
      </c>
      <c r="G33" s="971"/>
      <c r="H33" s="971"/>
      <c r="I33" s="972">
        <f t="shared" ref="I33:I36" si="0">SUM(F33:H33)</f>
        <v>3000</v>
      </c>
      <c r="J33" s="1299">
        <v>0</v>
      </c>
      <c r="K33" s="1299">
        <v>0</v>
      </c>
      <c r="L33" s="1299">
        <v>0</v>
      </c>
    </row>
    <row r="34" spans="1:12" s="3" customFormat="1" ht="11.25" customHeight="1" thickBot="1" x14ac:dyDescent="0.3">
      <c r="A34" s="963"/>
      <c r="B34" s="964"/>
      <c r="C34" s="964"/>
      <c r="D34" s="965"/>
      <c r="E34" s="966"/>
      <c r="F34" s="309">
        <f>SUM(F33)</f>
        <v>3000</v>
      </c>
      <c r="G34" s="309">
        <f>SUM(G33)</f>
        <v>0</v>
      </c>
      <c r="H34" s="309">
        <f>SUM(H33)</f>
        <v>0</v>
      </c>
      <c r="I34" s="954">
        <f>SUM(I33)</f>
        <v>3000</v>
      </c>
      <c r="J34" s="1236"/>
      <c r="K34" s="1236"/>
      <c r="L34" s="1236"/>
    </row>
    <row r="35" spans="1:12" s="3" customFormat="1" ht="84.75" customHeight="1" x14ac:dyDescent="0.25">
      <c r="A35" s="973" t="s">
        <v>322</v>
      </c>
      <c r="B35" s="974" t="s">
        <v>125</v>
      </c>
      <c r="C35" s="974" t="s">
        <v>304</v>
      </c>
      <c r="D35" s="975" t="s">
        <v>305</v>
      </c>
      <c r="E35" s="976" t="s">
        <v>306</v>
      </c>
      <c r="F35" s="977">
        <v>2000</v>
      </c>
      <c r="G35" s="977">
        <v>1360</v>
      </c>
      <c r="H35" s="977"/>
      <c r="I35" s="978">
        <f t="shared" si="0"/>
        <v>3360</v>
      </c>
      <c r="J35" s="1299">
        <v>0</v>
      </c>
      <c r="K35" s="1299">
        <v>0</v>
      </c>
      <c r="L35" s="1299">
        <v>0</v>
      </c>
    </row>
    <row r="36" spans="1:12" s="3" customFormat="1" ht="26.25" thickBot="1" x14ac:dyDescent="0.3">
      <c r="A36" s="973" t="s">
        <v>322</v>
      </c>
      <c r="B36" s="974" t="s">
        <v>125</v>
      </c>
      <c r="C36" s="974" t="s">
        <v>304</v>
      </c>
      <c r="D36" s="979" t="s">
        <v>307</v>
      </c>
      <c r="E36" s="975" t="s">
        <v>308</v>
      </c>
      <c r="F36" s="977">
        <v>6856</v>
      </c>
      <c r="G36" s="977">
        <v>1714</v>
      </c>
      <c r="H36" s="977"/>
      <c r="I36" s="978">
        <f t="shared" si="0"/>
        <v>8570</v>
      </c>
      <c r="J36" s="1299">
        <v>2140.3200000000002</v>
      </c>
      <c r="K36" s="1299">
        <v>2140.3200000000002</v>
      </c>
      <c r="L36" s="1299">
        <v>4105.92</v>
      </c>
    </row>
    <row r="37" spans="1:12" s="3" customFormat="1" ht="11.25" customHeight="1" thickBot="1" x14ac:dyDescent="0.3">
      <c r="A37" s="963"/>
      <c r="B37" s="964"/>
      <c r="C37" s="964"/>
      <c r="D37" s="965"/>
      <c r="E37" s="966"/>
      <c r="F37" s="309">
        <f>SUM(F35:F36)</f>
        <v>8856</v>
      </c>
      <c r="G37" s="309">
        <f>SUM(G35:G36)</f>
        <v>3074</v>
      </c>
      <c r="H37" s="309">
        <f>SUM(H35:H36)</f>
        <v>0</v>
      </c>
      <c r="I37" s="954">
        <f>SUM(I35:I36)</f>
        <v>11930</v>
      </c>
      <c r="J37" s="1236"/>
      <c r="K37" s="1236"/>
      <c r="L37" s="1236"/>
    </row>
    <row r="38" spans="1:12" s="3" customFormat="1" ht="84.75" customHeight="1" thickBot="1" x14ac:dyDescent="0.3">
      <c r="A38" s="980" t="s">
        <v>322</v>
      </c>
      <c r="B38" s="981" t="s">
        <v>309</v>
      </c>
      <c r="C38" s="981" t="s">
        <v>310</v>
      </c>
      <c r="D38" s="982" t="s">
        <v>319</v>
      </c>
      <c r="E38" s="983" t="s">
        <v>321</v>
      </c>
      <c r="F38" s="984"/>
      <c r="G38" s="984">
        <f>I38</f>
        <v>3700</v>
      </c>
      <c r="H38" s="984"/>
      <c r="I38" s="984">
        <v>3700</v>
      </c>
      <c r="J38" s="1299">
        <v>0</v>
      </c>
      <c r="K38" s="1299">
        <v>0</v>
      </c>
      <c r="L38" s="1299">
        <v>0</v>
      </c>
    </row>
    <row r="39" spans="1:12" s="3" customFormat="1" ht="12.75" customHeight="1" thickBot="1" x14ac:dyDescent="0.3">
      <c r="A39" s="963"/>
      <c r="B39" s="964"/>
      <c r="C39" s="964"/>
      <c r="D39" s="965"/>
      <c r="E39" s="966"/>
      <c r="F39" s="309">
        <f>SUM(F38:F38)</f>
        <v>0</v>
      </c>
      <c r="G39" s="309">
        <f>SUM(G38:G38)</f>
        <v>3700</v>
      </c>
      <c r="H39" s="309">
        <f>SUM(H38:H38)</f>
        <v>0</v>
      </c>
      <c r="I39" s="954">
        <f>SUM(F39:H39)</f>
        <v>3700</v>
      </c>
      <c r="J39" s="1236"/>
      <c r="K39" s="1236"/>
      <c r="L39" s="1236"/>
    </row>
    <row r="40" spans="1:12" s="3" customFormat="1" ht="39" customHeight="1" x14ac:dyDescent="0.25">
      <c r="A40" s="727" t="s">
        <v>1072</v>
      </c>
      <c r="B40" s="728" t="s">
        <v>1061</v>
      </c>
      <c r="C40" s="728" t="s">
        <v>1065</v>
      </c>
      <c r="D40" s="728" t="s">
        <v>1073</v>
      </c>
      <c r="E40" s="729" t="s">
        <v>1066</v>
      </c>
      <c r="F40" s="730">
        <v>504.08</v>
      </c>
      <c r="G40" s="730"/>
      <c r="H40" s="730"/>
      <c r="I40" s="731">
        <v>504.08</v>
      </c>
      <c r="J40" s="1299">
        <v>0</v>
      </c>
      <c r="K40" s="1299">
        <v>0</v>
      </c>
      <c r="L40" s="1299">
        <v>0</v>
      </c>
    </row>
    <row r="41" spans="1:12" s="3" customFormat="1" ht="39" customHeight="1" x14ac:dyDescent="0.25">
      <c r="A41" s="732" t="s">
        <v>1072</v>
      </c>
      <c r="B41" s="733" t="s">
        <v>1061</v>
      </c>
      <c r="C41" s="733" t="s">
        <v>1065</v>
      </c>
      <c r="D41" s="733" t="s">
        <v>1073</v>
      </c>
      <c r="E41" s="734" t="s">
        <v>1067</v>
      </c>
      <c r="F41" s="735">
        <v>500</v>
      </c>
      <c r="G41" s="735">
        <v>500</v>
      </c>
      <c r="H41" s="735">
        <v>500</v>
      </c>
      <c r="I41" s="736">
        <v>1500</v>
      </c>
      <c r="J41" s="1299">
        <v>0</v>
      </c>
      <c r="K41" s="1299">
        <v>0</v>
      </c>
      <c r="L41" s="1299">
        <v>0</v>
      </c>
    </row>
    <row r="42" spans="1:12" s="3" customFormat="1" ht="25.5" x14ac:dyDescent="0.25">
      <c r="A42" s="732" t="s">
        <v>1072</v>
      </c>
      <c r="B42" s="733" t="s">
        <v>1061</v>
      </c>
      <c r="C42" s="733" t="s">
        <v>1065</v>
      </c>
      <c r="D42" s="733" t="s">
        <v>1039</v>
      </c>
      <c r="E42" s="737" t="s">
        <v>1068</v>
      </c>
      <c r="F42" s="738">
        <v>300</v>
      </c>
      <c r="G42" s="738">
        <v>300</v>
      </c>
      <c r="H42" s="738">
        <v>300</v>
      </c>
      <c r="I42" s="739">
        <v>900</v>
      </c>
      <c r="J42" s="1299">
        <v>0</v>
      </c>
      <c r="K42" s="1299">
        <v>0</v>
      </c>
      <c r="L42" s="1299">
        <v>0</v>
      </c>
    </row>
    <row r="43" spans="1:12" s="3" customFormat="1" ht="87.75" customHeight="1" x14ac:dyDescent="0.25">
      <c r="A43" s="732" t="s">
        <v>1072</v>
      </c>
      <c r="B43" s="733" t="s">
        <v>1061</v>
      </c>
      <c r="C43" s="740" t="s">
        <v>327</v>
      </c>
      <c r="D43" s="733" t="s">
        <v>1269</v>
      </c>
      <c r="E43" s="734" t="s">
        <v>555</v>
      </c>
      <c r="F43" s="735"/>
      <c r="G43" s="735">
        <v>30000</v>
      </c>
      <c r="H43" s="735"/>
      <c r="I43" s="736">
        <v>30000</v>
      </c>
      <c r="J43" s="1299">
        <v>0</v>
      </c>
      <c r="K43" s="1299">
        <v>0</v>
      </c>
      <c r="L43" s="1299">
        <v>0</v>
      </c>
    </row>
    <row r="44" spans="1:12" s="3" customFormat="1" ht="53.25" customHeight="1" x14ac:dyDescent="0.25">
      <c r="A44" s="732" t="s">
        <v>1072</v>
      </c>
      <c r="B44" s="733" t="s">
        <v>1061</v>
      </c>
      <c r="C44" s="740" t="s">
        <v>327</v>
      </c>
      <c r="D44" s="733" t="s">
        <v>1270</v>
      </c>
      <c r="E44" s="734" t="s">
        <v>555</v>
      </c>
      <c r="F44" s="735"/>
      <c r="G44" s="735">
        <v>30000</v>
      </c>
      <c r="H44" s="735"/>
      <c r="I44" s="736">
        <v>30000</v>
      </c>
      <c r="J44" s="1299">
        <v>0</v>
      </c>
      <c r="K44" s="1299">
        <v>0</v>
      </c>
      <c r="L44" s="1299">
        <v>30327.42</v>
      </c>
    </row>
    <row r="45" spans="1:12" s="3" customFormat="1" ht="72.75" customHeight="1" x14ac:dyDescent="0.25">
      <c r="A45" s="732" t="s">
        <v>1072</v>
      </c>
      <c r="B45" s="733" t="s">
        <v>1061</v>
      </c>
      <c r="C45" s="740" t="s">
        <v>327</v>
      </c>
      <c r="D45" s="733" t="s">
        <v>1271</v>
      </c>
      <c r="E45" s="734" t="s">
        <v>555</v>
      </c>
      <c r="F45" s="735"/>
      <c r="G45" s="735">
        <v>30000</v>
      </c>
      <c r="H45" s="735"/>
      <c r="I45" s="736">
        <v>30000</v>
      </c>
      <c r="J45" s="1299">
        <v>0</v>
      </c>
      <c r="K45" s="1299">
        <v>0</v>
      </c>
      <c r="L45" s="1299">
        <v>0</v>
      </c>
    </row>
    <row r="46" spans="1:12" s="3" customFormat="1" ht="59.25" customHeight="1" x14ac:dyDescent="0.25">
      <c r="A46" s="732" t="s">
        <v>1072</v>
      </c>
      <c r="B46" s="733" t="s">
        <v>1061</v>
      </c>
      <c r="C46" s="740" t="s">
        <v>327</v>
      </c>
      <c r="D46" s="733" t="s">
        <v>1256</v>
      </c>
      <c r="E46" s="734" t="s">
        <v>555</v>
      </c>
      <c r="F46" s="735"/>
      <c r="G46" s="735">
        <v>30000</v>
      </c>
      <c r="H46" s="735"/>
      <c r="I46" s="736">
        <v>30000</v>
      </c>
      <c r="J46" s="1299">
        <v>0</v>
      </c>
      <c r="K46" s="1299">
        <v>0</v>
      </c>
      <c r="L46" s="1299">
        <v>0</v>
      </c>
    </row>
    <row r="47" spans="1:12" s="3" customFormat="1" ht="105.75" customHeight="1" x14ac:dyDescent="0.25">
      <c r="A47" s="732" t="s">
        <v>1072</v>
      </c>
      <c r="B47" s="733" t="s">
        <v>1061</v>
      </c>
      <c r="C47" s="740" t="s">
        <v>327</v>
      </c>
      <c r="D47" s="733" t="s">
        <v>1257</v>
      </c>
      <c r="E47" s="734" t="s">
        <v>555</v>
      </c>
      <c r="F47" s="735"/>
      <c r="G47" s="735">
        <v>70000</v>
      </c>
      <c r="H47" s="735"/>
      <c r="I47" s="736">
        <v>70000</v>
      </c>
      <c r="J47" s="1299">
        <v>0</v>
      </c>
      <c r="K47" s="1299">
        <v>0</v>
      </c>
      <c r="L47" s="1299">
        <v>98297</v>
      </c>
    </row>
    <row r="48" spans="1:12" s="3" customFormat="1" ht="69" customHeight="1" x14ac:dyDescent="0.25">
      <c r="A48" s="732" t="s">
        <v>1072</v>
      </c>
      <c r="B48" s="733" t="s">
        <v>1061</v>
      </c>
      <c r="C48" s="740" t="s">
        <v>327</v>
      </c>
      <c r="D48" s="733" t="s">
        <v>1272</v>
      </c>
      <c r="E48" s="734" t="s">
        <v>555</v>
      </c>
      <c r="F48" s="735"/>
      <c r="G48" s="735">
        <v>30000</v>
      </c>
      <c r="H48" s="735"/>
      <c r="I48" s="736">
        <v>30000</v>
      </c>
      <c r="J48" s="1299">
        <v>0</v>
      </c>
      <c r="K48" s="1299">
        <v>0</v>
      </c>
      <c r="L48" s="1299">
        <v>0</v>
      </c>
    </row>
    <row r="49" spans="1:12" s="3" customFormat="1" ht="95.25" customHeight="1" x14ac:dyDescent="0.25">
      <c r="A49" s="732" t="s">
        <v>1072</v>
      </c>
      <c r="B49" s="733" t="s">
        <v>1061</v>
      </c>
      <c r="C49" s="740" t="s">
        <v>327</v>
      </c>
      <c r="D49" s="733" t="s">
        <v>1258</v>
      </c>
      <c r="E49" s="734" t="s">
        <v>555</v>
      </c>
      <c r="F49" s="735"/>
      <c r="G49" s="735">
        <v>50000</v>
      </c>
      <c r="H49" s="735"/>
      <c r="I49" s="736">
        <v>50000</v>
      </c>
      <c r="J49" s="1299">
        <v>0</v>
      </c>
      <c r="K49" s="1299">
        <v>0</v>
      </c>
      <c r="L49" s="1299">
        <v>0</v>
      </c>
    </row>
    <row r="50" spans="1:12" s="3" customFormat="1" ht="68.25" customHeight="1" x14ac:dyDescent="0.25">
      <c r="A50" s="732" t="s">
        <v>1072</v>
      </c>
      <c r="B50" s="733" t="s">
        <v>1061</v>
      </c>
      <c r="C50" s="740" t="s">
        <v>327</v>
      </c>
      <c r="D50" s="733" t="s">
        <v>1273</v>
      </c>
      <c r="E50" s="734" t="s">
        <v>555</v>
      </c>
      <c r="F50" s="735"/>
      <c r="G50" s="735">
        <v>30000</v>
      </c>
      <c r="H50" s="735"/>
      <c r="I50" s="736">
        <v>30000</v>
      </c>
      <c r="J50" s="1299">
        <v>0</v>
      </c>
      <c r="K50" s="1299">
        <v>0</v>
      </c>
      <c r="L50" s="1299">
        <v>33275.61</v>
      </c>
    </row>
    <row r="51" spans="1:12" s="3" customFormat="1" ht="68.25" customHeight="1" x14ac:dyDescent="0.25">
      <c r="A51" s="732" t="s">
        <v>1072</v>
      </c>
      <c r="B51" s="733" t="s">
        <v>1061</v>
      </c>
      <c r="C51" s="740" t="s">
        <v>327</v>
      </c>
      <c r="D51" s="733" t="s">
        <v>1259</v>
      </c>
      <c r="E51" s="734" t="s">
        <v>555</v>
      </c>
      <c r="F51" s="735"/>
      <c r="G51" s="735">
        <v>30000</v>
      </c>
      <c r="H51" s="735"/>
      <c r="I51" s="736">
        <v>30000</v>
      </c>
      <c r="J51" s="1299">
        <v>0</v>
      </c>
      <c r="K51" s="1299">
        <v>0</v>
      </c>
      <c r="L51" s="1299">
        <v>0</v>
      </c>
    </row>
    <row r="52" spans="1:12" s="3" customFormat="1" ht="112.5" customHeight="1" x14ac:dyDescent="0.25">
      <c r="A52" s="732" t="s">
        <v>1072</v>
      </c>
      <c r="B52" s="733" t="s">
        <v>1061</v>
      </c>
      <c r="C52" s="740" t="s">
        <v>327</v>
      </c>
      <c r="D52" s="733" t="s">
        <v>1274</v>
      </c>
      <c r="E52" s="734" t="s">
        <v>555</v>
      </c>
      <c r="F52" s="735"/>
      <c r="G52" s="735">
        <v>30000</v>
      </c>
      <c r="H52" s="735"/>
      <c r="I52" s="736">
        <v>30000</v>
      </c>
      <c r="J52" s="1299">
        <v>0</v>
      </c>
      <c r="K52" s="1299">
        <v>0</v>
      </c>
      <c r="L52" s="1299">
        <v>0</v>
      </c>
    </row>
    <row r="53" spans="1:12" s="3" customFormat="1" ht="68.25" customHeight="1" x14ac:dyDescent="0.25">
      <c r="A53" s="732" t="s">
        <v>1072</v>
      </c>
      <c r="B53" s="733" t="s">
        <v>1061</v>
      </c>
      <c r="C53" s="740" t="s">
        <v>327</v>
      </c>
      <c r="D53" s="733" t="s">
        <v>1260</v>
      </c>
      <c r="E53" s="734" t="s">
        <v>555</v>
      </c>
      <c r="F53" s="735"/>
      <c r="G53" s="735"/>
      <c r="H53" s="735">
        <v>30000</v>
      </c>
      <c r="I53" s="736">
        <v>30000</v>
      </c>
      <c r="J53" s="1299">
        <v>0</v>
      </c>
      <c r="K53" s="1299">
        <v>0</v>
      </c>
      <c r="L53" s="1299">
        <v>0</v>
      </c>
    </row>
    <row r="54" spans="1:12" s="3" customFormat="1" ht="65.25" customHeight="1" x14ac:dyDescent="0.25">
      <c r="A54" s="732" t="s">
        <v>1072</v>
      </c>
      <c r="B54" s="733" t="s">
        <v>1061</v>
      </c>
      <c r="C54" s="740" t="s">
        <v>327</v>
      </c>
      <c r="D54" s="733" t="s">
        <v>1261</v>
      </c>
      <c r="E54" s="734" t="s">
        <v>555</v>
      </c>
      <c r="F54" s="735"/>
      <c r="G54" s="735">
        <v>30000</v>
      </c>
      <c r="H54" s="735"/>
      <c r="I54" s="736">
        <v>30000</v>
      </c>
      <c r="J54" s="1299">
        <v>0</v>
      </c>
      <c r="K54" s="1299">
        <v>0</v>
      </c>
      <c r="L54" s="1299">
        <v>56427.45</v>
      </c>
    </row>
    <row r="55" spans="1:12" s="3" customFormat="1" ht="63" customHeight="1" x14ac:dyDescent="0.25">
      <c r="A55" s="732" t="s">
        <v>1072</v>
      </c>
      <c r="B55" s="733" t="s">
        <v>1061</v>
      </c>
      <c r="C55" s="740" t="s">
        <v>327</v>
      </c>
      <c r="D55" s="733" t="s">
        <v>1275</v>
      </c>
      <c r="E55" s="734" t="s">
        <v>555</v>
      </c>
      <c r="F55" s="735"/>
      <c r="G55" s="735">
        <v>30000</v>
      </c>
      <c r="H55" s="735"/>
      <c r="I55" s="736">
        <v>30000</v>
      </c>
      <c r="J55" s="1299">
        <v>0</v>
      </c>
      <c r="K55" s="1299">
        <v>0</v>
      </c>
      <c r="L55" s="1299">
        <v>0</v>
      </c>
    </row>
    <row r="56" spans="1:12" s="3" customFormat="1" ht="60.75" customHeight="1" x14ac:dyDescent="0.25">
      <c r="A56" s="732" t="s">
        <v>1072</v>
      </c>
      <c r="B56" s="733" t="s">
        <v>1061</v>
      </c>
      <c r="C56" s="740" t="s">
        <v>327</v>
      </c>
      <c r="D56" s="733" t="s">
        <v>1262</v>
      </c>
      <c r="E56" s="734" t="s">
        <v>555</v>
      </c>
      <c r="F56" s="735"/>
      <c r="G56" s="735">
        <v>30000</v>
      </c>
      <c r="H56" s="735"/>
      <c r="I56" s="736">
        <v>30000</v>
      </c>
      <c r="J56" s="1299">
        <v>0</v>
      </c>
      <c r="K56" s="1299">
        <v>0</v>
      </c>
      <c r="L56" s="1299">
        <v>0</v>
      </c>
    </row>
    <row r="57" spans="1:12" s="3" customFormat="1" ht="60" customHeight="1" x14ac:dyDescent="0.25">
      <c r="A57" s="732" t="s">
        <v>1072</v>
      </c>
      <c r="B57" s="733" t="s">
        <v>1061</v>
      </c>
      <c r="C57" s="740" t="s">
        <v>327</v>
      </c>
      <c r="D57" s="733" t="s">
        <v>1276</v>
      </c>
      <c r="E57" s="734" t="s">
        <v>555</v>
      </c>
      <c r="F57" s="735"/>
      <c r="G57" s="735"/>
      <c r="H57" s="735">
        <v>30000</v>
      </c>
      <c r="I57" s="736">
        <v>30000</v>
      </c>
      <c r="J57" s="1299">
        <v>0</v>
      </c>
      <c r="K57" s="1299">
        <v>0</v>
      </c>
      <c r="L57" s="1299">
        <v>0</v>
      </c>
    </row>
    <row r="58" spans="1:12" s="3" customFormat="1" ht="57" customHeight="1" x14ac:dyDescent="0.25">
      <c r="A58" s="732" t="s">
        <v>1072</v>
      </c>
      <c r="B58" s="733" t="s">
        <v>1061</v>
      </c>
      <c r="C58" s="740" t="s">
        <v>327</v>
      </c>
      <c r="D58" s="733" t="s">
        <v>1277</v>
      </c>
      <c r="E58" s="734" t="s">
        <v>555</v>
      </c>
      <c r="F58" s="735"/>
      <c r="G58" s="735"/>
      <c r="H58" s="735">
        <v>30000</v>
      </c>
      <c r="I58" s="736">
        <v>30000</v>
      </c>
      <c r="J58" s="1299">
        <v>0</v>
      </c>
      <c r="K58" s="1299">
        <v>0</v>
      </c>
      <c r="L58" s="1299">
        <v>38347.68</v>
      </c>
    </row>
    <row r="59" spans="1:12" s="3" customFormat="1" ht="66.75" customHeight="1" x14ac:dyDescent="0.25">
      <c r="A59" s="732" t="s">
        <v>1072</v>
      </c>
      <c r="B59" s="733" t="s">
        <v>1061</v>
      </c>
      <c r="C59" s="740" t="s">
        <v>327</v>
      </c>
      <c r="D59" s="733" t="s">
        <v>1278</v>
      </c>
      <c r="E59" s="734" t="s">
        <v>555</v>
      </c>
      <c r="F59" s="735"/>
      <c r="G59" s="735"/>
      <c r="H59" s="735">
        <v>30000</v>
      </c>
      <c r="I59" s="736">
        <v>30000</v>
      </c>
      <c r="J59" s="1299">
        <v>0</v>
      </c>
      <c r="K59" s="1299">
        <v>0</v>
      </c>
      <c r="L59" s="1299">
        <v>43948.480000000003</v>
      </c>
    </row>
    <row r="60" spans="1:12" s="3" customFormat="1" ht="80.25" customHeight="1" x14ac:dyDescent="0.25">
      <c r="A60" s="732" t="s">
        <v>1072</v>
      </c>
      <c r="B60" s="733" t="s">
        <v>1061</v>
      </c>
      <c r="C60" s="740" t="s">
        <v>327</v>
      </c>
      <c r="D60" s="733" t="s">
        <v>1279</v>
      </c>
      <c r="E60" s="734" t="s">
        <v>555</v>
      </c>
      <c r="F60" s="735"/>
      <c r="G60" s="735"/>
      <c r="H60" s="735">
        <v>80000</v>
      </c>
      <c r="I60" s="736">
        <v>80000</v>
      </c>
      <c r="J60" s="1299">
        <v>0</v>
      </c>
      <c r="K60" s="1299">
        <v>0</v>
      </c>
      <c r="L60" s="1299">
        <v>0</v>
      </c>
    </row>
    <row r="61" spans="1:12" s="3" customFormat="1" ht="58.5" customHeight="1" x14ac:dyDescent="0.25">
      <c r="A61" s="732" t="s">
        <v>1072</v>
      </c>
      <c r="B61" s="733" t="s">
        <v>1061</v>
      </c>
      <c r="C61" s="740" t="s">
        <v>327</v>
      </c>
      <c r="D61" s="733" t="s">
        <v>1280</v>
      </c>
      <c r="E61" s="741" t="s">
        <v>555</v>
      </c>
      <c r="F61" s="742"/>
      <c r="G61" s="742">
        <v>30000</v>
      </c>
      <c r="H61" s="742"/>
      <c r="I61" s="743">
        <v>30000</v>
      </c>
      <c r="J61" s="1299">
        <v>0</v>
      </c>
      <c r="K61" s="1299">
        <v>0</v>
      </c>
      <c r="L61" s="1299">
        <v>0</v>
      </c>
    </row>
    <row r="62" spans="1:12" s="3" customFormat="1" ht="77.25" customHeight="1" x14ac:dyDescent="0.25">
      <c r="A62" s="732" t="s">
        <v>1072</v>
      </c>
      <c r="B62" s="733" t="s">
        <v>1061</v>
      </c>
      <c r="C62" s="740" t="s">
        <v>327</v>
      </c>
      <c r="D62" s="733" t="s">
        <v>1263</v>
      </c>
      <c r="E62" s="734" t="s">
        <v>555</v>
      </c>
      <c r="F62" s="735"/>
      <c r="G62" s="735">
        <v>30000</v>
      </c>
      <c r="H62" s="735"/>
      <c r="I62" s="736">
        <v>30000</v>
      </c>
      <c r="J62" s="1299">
        <v>0</v>
      </c>
      <c r="K62" s="1299">
        <v>0</v>
      </c>
      <c r="L62" s="1299">
        <v>0</v>
      </c>
    </row>
    <row r="63" spans="1:12" s="3" customFormat="1" ht="48" customHeight="1" x14ac:dyDescent="0.25">
      <c r="A63" s="732" t="s">
        <v>1072</v>
      </c>
      <c r="B63" s="733" t="s">
        <v>1061</v>
      </c>
      <c r="C63" s="740" t="s">
        <v>327</v>
      </c>
      <c r="D63" s="733" t="s">
        <v>1264</v>
      </c>
      <c r="E63" s="734" t="s">
        <v>555</v>
      </c>
      <c r="F63" s="735"/>
      <c r="G63" s="735">
        <v>30000</v>
      </c>
      <c r="H63" s="735"/>
      <c r="I63" s="736">
        <v>30000</v>
      </c>
      <c r="J63" s="1299">
        <v>0</v>
      </c>
      <c r="K63" s="1299">
        <v>0</v>
      </c>
      <c r="L63" s="1299">
        <v>0</v>
      </c>
    </row>
    <row r="64" spans="1:12" s="3" customFormat="1" ht="57.75" customHeight="1" x14ac:dyDescent="0.25">
      <c r="A64" s="732" t="s">
        <v>1072</v>
      </c>
      <c r="B64" s="733" t="s">
        <v>1061</v>
      </c>
      <c r="C64" s="740" t="s">
        <v>327</v>
      </c>
      <c r="D64" s="733" t="s">
        <v>1265</v>
      </c>
      <c r="E64" s="734" t="s">
        <v>555</v>
      </c>
      <c r="F64" s="735"/>
      <c r="G64" s="735">
        <v>30000</v>
      </c>
      <c r="H64" s="735"/>
      <c r="I64" s="736">
        <v>30000</v>
      </c>
      <c r="J64" s="1299">
        <v>0</v>
      </c>
      <c r="K64" s="1299">
        <v>0</v>
      </c>
      <c r="L64" s="1299">
        <v>0</v>
      </c>
    </row>
    <row r="65" spans="1:12" s="3" customFormat="1" ht="63" customHeight="1" x14ac:dyDescent="0.25">
      <c r="A65" s="732" t="s">
        <v>1072</v>
      </c>
      <c r="B65" s="733" t="s">
        <v>1061</v>
      </c>
      <c r="C65" s="740" t="s">
        <v>327</v>
      </c>
      <c r="D65" s="733" t="s">
        <v>1266</v>
      </c>
      <c r="E65" s="734" t="s">
        <v>555</v>
      </c>
      <c r="F65" s="735"/>
      <c r="G65" s="735">
        <v>30000</v>
      </c>
      <c r="H65" s="735"/>
      <c r="I65" s="736">
        <v>30000</v>
      </c>
      <c r="J65" s="1299">
        <v>0</v>
      </c>
      <c r="K65" s="1299">
        <v>0</v>
      </c>
      <c r="L65" s="1299">
        <v>0</v>
      </c>
    </row>
    <row r="66" spans="1:12" s="3" customFormat="1" ht="60" customHeight="1" x14ac:dyDescent="0.25">
      <c r="A66" s="732" t="s">
        <v>1072</v>
      </c>
      <c r="B66" s="733" t="s">
        <v>1061</v>
      </c>
      <c r="C66" s="740" t="s">
        <v>327</v>
      </c>
      <c r="D66" s="733" t="s">
        <v>1552</v>
      </c>
      <c r="E66" s="734" t="s">
        <v>555</v>
      </c>
      <c r="F66" s="735"/>
      <c r="G66" s="735">
        <v>30000</v>
      </c>
      <c r="H66" s="735"/>
      <c r="I66" s="736">
        <v>30000</v>
      </c>
      <c r="J66" s="1299">
        <v>0</v>
      </c>
      <c r="K66" s="1299">
        <v>0</v>
      </c>
      <c r="L66" s="1299">
        <v>54070.49</v>
      </c>
    </row>
    <row r="67" spans="1:12" s="3" customFormat="1" ht="59.25" customHeight="1" x14ac:dyDescent="0.25">
      <c r="A67" s="732" t="s">
        <v>1072</v>
      </c>
      <c r="B67" s="733" t="s">
        <v>1061</v>
      </c>
      <c r="C67" s="740" t="s">
        <v>327</v>
      </c>
      <c r="D67" s="733" t="s">
        <v>1268</v>
      </c>
      <c r="E67" s="734" t="s">
        <v>555</v>
      </c>
      <c r="F67" s="735"/>
      <c r="G67" s="735">
        <v>30000</v>
      </c>
      <c r="H67" s="735"/>
      <c r="I67" s="736">
        <v>30000</v>
      </c>
      <c r="J67" s="1299">
        <v>0</v>
      </c>
      <c r="K67" s="1299">
        <v>0</v>
      </c>
      <c r="L67" s="1299">
        <v>0</v>
      </c>
    </row>
    <row r="68" spans="1:12" s="3" customFormat="1" ht="49.5" customHeight="1" x14ac:dyDescent="0.25">
      <c r="A68" s="732" t="s">
        <v>1072</v>
      </c>
      <c r="B68" s="733" t="s">
        <v>1061</v>
      </c>
      <c r="C68" s="740" t="s">
        <v>327</v>
      </c>
      <c r="D68" s="733" t="s">
        <v>1055</v>
      </c>
      <c r="E68" s="734" t="s">
        <v>555</v>
      </c>
      <c r="F68" s="735"/>
      <c r="G68" s="735"/>
      <c r="H68" s="735">
        <v>130000</v>
      </c>
      <c r="I68" s="736">
        <v>130000</v>
      </c>
      <c r="J68" s="1299">
        <v>0</v>
      </c>
      <c r="K68" s="1299">
        <v>0</v>
      </c>
      <c r="L68" s="1299">
        <v>0</v>
      </c>
    </row>
    <row r="69" spans="1:12" s="3" customFormat="1" ht="64.5" thickBot="1" x14ac:dyDescent="0.3">
      <c r="A69" s="985" t="s">
        <v>1072</v>
      </c>
      <c r="B69" s="986" t="s">
        <v>1061</v>
      </c>
      <c r="C69" s="987" t="s">
        <v>327</v>
      </c>
      <c r="D69" s="733" t="s">
        <v>1281</v>
      </c>
      <c r="E69" s="988" t="s">
        <v>90</v>
      </c>
      <c r="F69" s="989"/>
      <c r="G69" s="989"/>
      <c r="H69" s="989">
        <v>10000</v>
      </c>
      <c r="I69" s="990">
        <v>10000</v>
      </c>
      <c r="J69" s="1299">
        <v>0</v>
      </c>
      <c r="K69" s="1299">
        <v>0</v>
      </c>
      <c r="L69" s="1299">
        <v>0</v>
      </c>
    </row>
    <row r="70" spans="1:12" s="3" customFormat="1" ht="11.25" customHeight="1" thickBot="1" x14ac:dyDescent="0.3">
      <c r="A70" s="169"/>
      <c r="B70" s="170"/>
      <c r="C70" s="170"/>
      <c r="D70" s="171"/>
      <c r="E70" s="172"/>
      <c r="F70" s="167">
        <f>SUM(F40:F69)</f>
        <v>1304.08</v>
      </c>
      <c r="G70" s="167">
        <f>SUM(G40:G69)</f>
        <v>660800</v>
      </c>
      <c r="H70" s="167">
        <f>SUM(H40:H69)</f>
        <v>340800</v>
      </c>
      <c r="I70" s="168">
        <f>SUM(I40:I69)</f>
        <v>1002904.0800000001</v>
      </c>
      <c r="J70" s="1236"/>
      <c r="K70" s="1236"/>
      <c r="L70" s="1236"/>
    </row>
    <row r="71" spans="1:12" s="3" customFormat="1" ht="25.5" x14ac:dyDescent="0.25">
      <c r="A71" s="342" t="s">
        <v>266</v>
      </c>
      <c r="B71" s="343" t="s">
        <v>413</v>
      </c>
      <c r="C71" s="344" t="s">
        <v>431</v>
      </c>
      <c r="D71" s="345" t="s">
        <v>441</v>
      </c>
      <c r="E71" s="345" t="s">
        <v>442</v>
      </c>
      <c r="F71" s="346">
        <v>500</v>
      </c>
      <c r="G71" s="346">
        <v>500</v>
      </c>
      <c r="H71" s="346">
        <v>500</v>
      </c>
      <c r="I71" s="346">
        <v>1500</v>
      </c>
      <c r="J71" s="1299">
        <v>0</v>
      </c>
      <c r="K71" s="1299">
        <v>0</v>
      </c>
      <c r="L71" s="1299">
        <v>0</v>
      </c>
    </row>
    <row r="72" spans="1:12" s="3" customFormat="1" ht="25.5" x14ac:dyDescent="0.25">
      <c r="A72" s="342" t="s">
        <v>266</v>
      </c>
      <c r="B72" s="343" t="s">
        <v>413</v>
      </c>
      <c r="C72" s="344" t="s">
        <v>431</v>
      </c>
      <c r="D72" s="345" t="s">
        <v>441</v>
      </c>
      <c r="E72" s="345" t="s">
        <v>443</v>
      </c>
      <c r="F72" s="346">
        <v>400</v>
      </c>
      <c r="G72" s="346">
        <v>300</v>
      </c>
      <c r="H72" s="346">
        <v>300</v>
      </c>
      <c r="I72" s="346">
        <v>1000</v>
      </c>
      <c r="J72" s="1299">
        <v>0</v>
      </c>
      <c r="K72" s="1299">
        <v>0</v>
      </c>
      <c r="L72" s="1299">
        <v>0</v>
      </c>
    </row>
    <row r="73" spans="1:12" s="3" customFormat="1" ht="39" customHeight="1" x14ac:dyDescent="0.25">
      <c r="A73" s="342" t="s">
        <v>266</v>
      </c>
      <c r="B73" s="343" t="s">
        <v>413</v>
      </c>
      <c r="C73" s="344" t="s">
        <v>431</v>
      </c>
      <c r="D73" s="345" t="s">
        <v>428</v>
      </c>
      <c r="E73" s="345" t="s">
        <v>444</v>
      </c>
      <c r="F73" s="346">
        <v>1000</v>
      </c>
      <c r="G73" s="346">
        <v>1000</v>
      </c>
      <c r="H73" s="346">
        <v>1000</v>
      </c>
      <c r="I73" s="346">
        <v>3000</v>
      </c>
      <c r="J73" s="1299">
        <v>0</v>
      </c>
      <c r="K73" s="1299">
        <v>0</v>
      </c>
      <c r="L73" s="1299">
        <v>0</v>
      </c>
    </row>
    <row r="74" spans="1:12" s="3" customFormat="1" ht="39" customHeight="1" x14ac:dyDescent="0.25">
      <c r="A74" s="342" t="s">
        <v>266</v>
      </c>
      <c r="B74" s="343" t="s">
        <v>413</v>
      </c>
      <c r="C74" s="344" t="s">
        <v>431</v>
      </c>
      <c r="D74" s="345" t="s">
        <v>428</v>
      </c>
      <c r="E74" s="345" t="s">
        <v>445</v>
      </c>
      <c r="F74" s="346">
        <v>1500</v>
      </c>
      <c r="G74" s="346">
        <v>1500</v>
      </c>
      <c r="H74" s="346">
        <v>1500</v>
      </c>
      <c r="I74" s="346">
        <v>4500</v>
      </c>
      <c r="J74" s="1299">
        <v>3493.6</v>
      </c>
      <c r="K74" s="1299">
        <v>3493.6</v>
      </c>
      <c r="L74" s="1299">
        <v>3493.6</v>
      </c>
    </row>
    <row r="75" spans="1:12" s="3" customFormat="1" ht="39" customHeight="1" x14ac:dyDescent="0.25">
      <c r="A75" s="342" t="s">
        <v>266</v>
      </c>
      <c r="B75" s="343" t="s">
        <v>413</v>
      </c>
      <c r="C75" s="344" t="s">
        <v>431</v>
      </c>
      <c r="D75" s="345" t="s">
        <v>428</v>
      </c>
      <c r="E75" s="345" t="s">
        <v>446</v>
      </c>
      <c r="F75" s="346">
        <v>600</v>
      </c>
      <c r="G75" s="346">
        <v>674.83</v>
      </c>
      <c r="H75" s="346">
        <v>600</v>
      </c>
      <c r="I75" s="346">
        <v>1874.83</v>
      </c>
      <c r="J75" s="1299">
        <v>0</v>
      </c>
      <c r="K75" s="1299">
        <v>0</v>
      </c>
      <c r="L75" s="1299">
        <v>0</v>
      </c>
    </row>
    <row r="76" spans="1:12" s="3" customFormat="1" ht="25.5" x14ac:dyDescent="0.25">
      <c r="A76" s="342" t="s">
        <v>266</v>
      </c>
      <c r="B76" s="343" t="s">
        <v>413</v>
      </c>
      <c r="C76" s="343" t="s">
        <v>429</v>
      </c>
      <c r="D76" s="345" t="s">
        <v>447</v>
      </c>
      <c r="E76" s="345" t="s">
        <v>448</v>
      </c>
      <c r="F76" s="346">
        <v>3300</v>
      </c>
      <c r="G76" s="346">
        <v>4378.6099999999997</v>
      </c>
      <c r="H76" s="346">
        <v>3300</v>
      </c>
      <c r="I76" s="346">
        <f>SUM(F76:H76)</f>
        <v>10978.61</v>
      </c>
      <c r="J76" s="1299">
        <v>1461.94</v>
      </c>
      <c r="K76" s="1299">
        <v>0</v>
      </c>
      <c r="L76" s="1299">
        <v>9592</v>
      </c>
    </row>
    <row r="77" spans="1:12" s="3" customFormat="1" ht="62.25" customHeight="1" x14ac:dyDescent="0.25">
      <c r="A77" s="342" t="s">
        <v>266</v>
      </c>
      <c r="B77" s="343" t="s">
        <v>413</v>
      </c>
      <c r="C77" s="1239" t="s">
        <v>1546</v>
      </c>
      <c r="D77" s="1240" t="s">
        <v>1486</v>
      </c>
      <c r="E77" s="1240" t="s">
        <v>1486</v>
      </c>
      <c r="F77" s="1241"/>
      <c r="G77" s="1241"/>
      <c r="H77" s="1241">
        <v>96100</v>
      </c>
      <c r="I77" s="346">
        <v>80000</v>
      </c>
      <c r="J77" s="1299">
        <v>34613.94</v>
      </c>
      <c r="K77" s="1299">
        <v>34613.94</v>
      </c>
      <c r="L77" s="1299">
        <v>34613.94</v>
      </c>
    </row>
    <row r="78" spans="1:12" s="3" customFormat="1" ht="72.75" customHeight="1" thickBot="1" x14ac:dyDescent="0.3">
      <c r="A78" s="342" t="s">
        <v>266</v>
      </c>
      <c r="B78" s="343" t="s">
        <v>413</v>
      </c>
      <c r="C78" s="1237" t="s">
        <v>417</v>
      </c>
      <c r="D78" s="1240" t="s">
        <v>1486</v>
      </c>
      <c r="E78" s="1240" t="s">
        <v>1486</v>
      </c>
      <c r="F78" s="1238"/>
      <c r="G78" s="1238"/>
      <c r="H78" s="1238">
        <v>60650</v>
      </c>
      <c r="I78" s="346">
        <v>80000</v>
      </c>
      <c r="J78" s="1299">
        <v>0</v>
      </c>
      <c r="K78" s="1299">
        <v>0</v>
      </c>
      <c r="L78" s="1299">
        <v>0</v>
      </c>
    </row>
    <row r="79" spans="1:12" s="3" customFormat="1" ht="11.25" customHeight="1" thickBot="1" x14ac:dyDescent="0.3">
      <c r="A79" s="169"/>
      <c r="B79" s="170"/>
      <c r="C79" s="170"/>
      <c r="D79" s="171"/>
      <c r="E79" s="172"/>
      <c r="F79" s="167">
        <f>SUM(F71:F76)</f>
        <v>7300</v>
      </c>
      <c r="G79" s="167">
        <f>SUM(G71:G76)</f>
        <v>8353.4399999999987</v>
      </c>
      <c r="H79" s="167">
        <f>SUM(H71:H78)</f>
        <v>163950</v>
      </c>
      <c r="I79" s="168">
        <f>SUM(I71:I78)</f>
        <v>182853.44</v>
      </c>
      <c r="J79" s="1236"/>
      <c r="K79" s="1236"/>
      <c r="L79" s="1236"/>
    </row>
    <row r="80" spans="1:12" s="3" customFormat="1" ht="87" customHeight="1" thickBot="1" x14ac:dyDescent="0.3">
      <c r="A80" s="383" t="s">
        <v>266</v>
      </c>
      <c r="B80" s="381" t="s">
        <v>500</v>
      </c>
      <c r="C80" s="382" t="s">
        <v>497</v>
      </c>
      <c r="D80" s="383" t="s">
        <v>501</v>
      </c>
      <c r="E80" s="384" t="s">
        <v>502</v>
      </c>
      <c r="F80" s="385"/>
      <c r="G80" s="385">
        <v>4000</v>
      </c>
      <c r="H80" s="385"/>
      <c r="I80" s="386">
        <v>27022.63</v>
      </c>
      <c r="J80" s="1299">
        <v>21889.45</v>
      </c>
      <c r="K80" s="1299">
        <v>0</v>
      </c>
      <c r="L80" s="1299">
        <v>27022.63</v>
      </c>
    </row>
    <row r="81" spans="1:12" s="3" customFormat="1" ht="11.25" customHeight="1" thickBot="1" x14ac:dyDescent="0.3">
      <c r="A81" s="169"/>
      <c r="B81" s="170"/>
      <c r="C81" s="170"/>
      <c r="D81" s="171"/>
      <c r="E81" s="172"/>
      <c r="F81" s="167">
        <f>SUM(F80)</f>
        <v>0</v>
      </c>
      <c r="G81" s="167">
        <f>SUM(G80)</f>
        <v>4000</v>
      </c>
      <c r="H81" s="167">
        <f>SUM(H80)</f>
        <v>0</v>
      </c>
      <c r="I81" s="168">
        <f>SUM(I80)</f>
        <v>27022.63</v>
      </c>
      <c r="J81" s="1236"/>
      <c r="K81" s="1236"/>
      <c r="L81" s="1236"/>
    </row>
    <row r="82" spans="1:12" s="3" customFormat="1" ht="39" thickBot="1" x14ac:dyDescent="0.3">
      <c r="A82" s="335" t="s">
        <v>266</v>
      </c>
      <c r="B82" s="336" t="s">
        <v>79</v>
      </c>
      <c r="C82" s="337" t="s">
        <v>80</v>
      </c>
      <c r="D82" s="338" t="s">
        <v>81</v>
      </c>
      <c r="E82" s="339" t="s">
        <v>82</v>
      </c>
      <c r="F82" s="340"/>
      <c r="G82" s="340">
        <v>1600</v>
      </c>
      <c r="H82" s="340">
        <v>864.59</v>
      </c>
      <c r="I82" s="341">
        <f t="shared" ref="I82:I88" si="1">SUM(F82:H82)</f>
        <v>2464.59</v>
      </c>
      <c r="J82" s="1299">
        <v>0</v>
      </c>
      <c r="K82" s="1299">
        <v>0</v>
      </c>
      <c r="L82" s="1299">
        <v>0</v>
      </c>
    </row>
    <row r="83" spans="1:12" s="3" customFormat="1" ht="11.25" customHeight="1" thickBot="1" x14ac:dyDescent="0.3">
      <c r="A83" s="169"/>
      <c r="B83" s="170"/>
      <c r="C83" s="170"/>
      <c r="D83" s="171"/>
      <c r="E83" s="172"/>
      <c r="F83" s="167">
        <f>SUM(F82)</f>
        <v>0</v>
      </c>
      <c r="G83" s="167">
        <f>SUM(G82)</f>
        <v>1600</v>
      </c>
      <c r="H83" s="167">
        <f>SUM(H82)</f>
        <v>864.59</v>
      </c>
      <c r="I83" s="168">
        <f>SUM(I82)</f>
        <v>2464.59</v>
      </c>
      <c r="J83" s="1236"/>
      <c r="K83" s="1236"/>
      <c r="L83" s="1236"/>
    </row>
    <row r="84" spans="1:12" s="3" customFormat="1" ht="71.25" customHeight="1" thickBot="1" x14ac:dyDescent="0.3">
      <c r="A84" s="662" t="s">
        <v>287</v>
      </c>
      <c r="B84" s="663" t="s">
        <v>595</v>
      </c>
      <c r="C84" s="688" t="s">
        <v>679</v>
      </c>
      <c r="D84" s="696" t="s">
        <v>680</v>
      </c>
      <c r="E84" s="697" t="s">
        <v>681</v>
      </c>
      <c r="F84" s="202"/>
      <c r="G84" s="202">
        <v>7686.54</v>
      </c>
      <c r="H84" s="202"/>
      <c r="I84" s="682">
        <f t="shared" si="1"/>
        <v>7686.54</v>
      </c>
      <c r="J84" s="1299">
        <v>0</v>
      </c>
      <c r="K84" s="1299">
        <v>0</v>
      </c>
      <c r="L84" s="1299">
        <v>0</v>
      </c>
    </row>
    <row r="85" spans="1:12" s="3" customFormat="1" ht="102" customHeight="1" thickBot="1" x14ac:dyDescent="0.3">
      <c r="A85" s="691" t="s">
        <v>287</v>
      </c>
      <c r="B85" s="698" t="s">
        <v>595</v>
      </c>
      <c r="C85" s="620" t="s">
        <v>1484</v>
      </c>
      <c r="D85" s="692" t="s">
        <v>682</v>
      </c>
      <c r="E85" s="692" t="s">
        <v>682</v>
      </c>
      <c r="F85" s="694"/>
      <c r="G85" s="694"/>
      <c r="H85" s="694">
        <v>3000.71</v>
      </c>
      <c r="I85" s="695">
        <f t="shared" si="1"/>
        <v>3000.71</v>
      </c>
      <c r="J85" s="1299">
        <v>0</v>
      </c>
      <c r="K85" s="1299">
        <v>0</v>
      </c>
      <c r="L85" s="1299">
        <v>0</v>
      </c>
    </row>
    <row r="86" spans="1:12" s="3" customFormat="1" ht="78.75" customHeight="1" thickBot="1" x14ac:dyDescent="0.3">
      <c r="A86" s="691" t="s">
        <v>287</v>
      </c>
      <c r="B86" s="698" t="s">
        <v>595</v>
      </c>
      <c r="C86" s="620" t="s">
        <v>1336</v>
      </c>
      <c r="D86" s="677" t="s">
        <v>682</v>
      </c>
      <c r="E86" s="677" t="s">
        <v>682</v>
      </c>
      <c r="F86" s="202"/>
      <c r="G86" s="202">
        <f>'POA 2018'!J65</f>
        <v>10080.000000000002</v>
      </c>
      <c r="H86" s="202"/>
      <c r="I86" s="695">
        <f t="shared" si="1"/>
        <v>10080.000000000002</v>
      </c>
      <c r="J86" s="1299">
        <v>0</v>
      </c>
      <c r="K86" s="1299">
        <v>0</v>
      </c>
      <c r="L86" s="1299">
        <v>0</v>
      </c>
    </row>
    <row r="87" spans="1:12" s="3" customFormat="1" ht="82.5" customHeight="1" thickBot="1" x14ac:dyDescent="0.3">
      <c r="A87" s="691" t="s">
        <v>287</v>
      </c>
      <c r="B87" s="698" t="s">
        <v>595</v>
      </c>
      <c r="C87" s="620" t="s">
        <v>1337</v>
      </c>
      <c r="D87" s="677" t="s">
        <v>682</v>
      </c>
      <c r="E87" s="677" t="s">
        <v>682</v>
      </c>
      <c r="F87" s="202"/>
      <c r="G87" s="202">
        <f>'POA 2018'!J66</f>
        <v>5600.0000000000009</v>
      </c>
      <c r="H87" s="202"/>
      <c r="I87" s="695">
        <f t="shared" si="1"/>
        <v>5600.0000000000009</v>
      </c>
      <c r="J87" s="1299">
        <v>0</v>
      </c>
      <c r="K87" s="1299">
        <v>0</v>
      </c>
      <c r="L87" s="1299">
        <v>0</v>
      </c>
    </row>
    <row r="88" spans="1:12" s="3" customFormat="1" ht="76.5" customHeight="1" thickBot="1" x14ac:dyDescent="0.3">
      <c r="A88" s="691" t="s">
        <v>287</v>
      </c>
      <c r="B88" s="698" t="s">
        <v>595</v>
      </c>
      <c r="C88" s="620" t="s">
        <v>1338</v>
      </c>
      <c r="D88" s="677" t="s">
        <v>1340</v>
      </c>
      <c r="E88" s="677" t="s">
        <v>1341</v>
      </c>
      <c r="F88" s="202"/>
      <c r="G88" s="202">
        <f>'POA 2018'!J67</f>
        <v>16800</v>
      </c>
      <c r="H88" s="202"/>
      <c r="I88" s="695">
        <f t="shared" si="1"/>
        <v>16800</v>
      </c>
      <c r="J88" s="1299">
        <v>0</v>
      </c>
      <c r="K88" s="1299">
        <v>0</v>
      </c>
      <c r="L88" s="1299">
        <v>0</v>
      </c>
    </row>
    <row r="89" spans="1:12" s="3" customFormat="1" ht="67.5" customHeight="1" x14ac:dyDescent="0.25">
      <c r="A89" s="662" t="s">
        <v>287</v>
      </c>
      <c r="B89" s="663" t="s">
        <v>577</v>
      </c>
      <c r="C89" s="664" t="s">
        <v>970</v>
      </c>
      <c r="D89" s="665" t="s">
        <v>320</v>
      </c>
      <c r="E89" s="665" t="s">
        <v>975</v>
      </c>
      <c r="F89" s="666">
        <v>4000</v>
      </c>
      <c r="G89" s="202"/>
      <c r="H89" s="202"/>
      <c r="I89" s="485">
        <v>8000</v>
      </c>
      <c r="J89" s="1299">
        <v>0</v>
      </c>
      <c r="K89" s="1299">
        <v>0</v>
      </c>
      <c r="L89" s="1299">
        <v>0</v>
      </c>
    </row>
    <row r="90" spans="1:12" s="3" customFormat="1" ht="53.25" customHeight="1" thickBot="1" x14ac:dyDescent="0.3">
      <c r="A90" s="482" t="s">
        <v>287</v>
      </c>
      <c r="B90" s="483" t="s">
        <v>577</v>
      </c>
      <c r="C90" s="680" t="s">
        <v>970</v>
      </c>
      <c r="D90" s="685" t="s">
        <v>976</v>
      </c>
      <c r="E90" s="685" t="s">
        <v>977</v>
      </c>
      <c r="F90" s="144">
        <v>1088.8800000000001</v>
      </c>
      <c r="G90" s="144"/>
      <c r="H90" s="144"/>
      <c r="I90" s="485">
        <v>2176</v>
      </c>
      <c r="J90" s="1299">
        <v>0</v>
      </c>
      <c r="K90" s="1299">
        <v>0</v>
      </c>
      <c r="L90" s="1299">
        <v>0</v>
      </c>
    </row>
    <row r="91" spans="1:12" s="3" customFormat="1" ht="54" customHeight="1" x14ac:dyDescent="0.25">
      <c r="A91" s="662" t="s">
        <v>287</v>
      </c>
      <c r="B91" s="663" t="s">
        <v>577</v>
      </c>
      <c r="C91" s="664" t="s">
        <v>1485</v>
      </c>
      <c r="D91" s="677" t="s">
        <v>978</v>
      </c>
      <c r="E91" s="677" t="s">
        <v>979</v>
      </c>
      <c r="F91" s="441">
        <v>8455.92</v>
      </c>
      <c r="G91" s="666"/>
      <c r="H91" s="666"/>
      <c r="I91" s="682">
        <f t="shared" ref="I91:I97" si="2">SUM(F91:H91)</f>
        <v>8455.92</v>
      </c>
      <c r="J91" s="1299">
        <v>4000</v>
      </c>
      <c r="K91" s="1299">
        <v>4000</v>
      </c>
      <c r="L91" s="1299">
        <v>4000</v>
      </c>
    </row>
    <row r="92" spans="1:12" s="3" customFormat="1" ht="51" x14ac:dyDescent="0.25">
      <c r="A92" s="478" t="s">
        <v>287</v>
      </c>
      <c r="B92" s="479" t="s">
        <v>577</v>
      </c>
      <c r="C92" s="480" t="s">
        <v>1485</v>
      </c>
      <c r="D92" s="481" t="s">
        <v>1486</v>
      </c>
      <c r="E92" s="481" t="s">
        <v>1487</v>
      </c>
      <c r="F92" s="441">
        <v>6500</v>
      </c>
      <c r="G92" s="441"/>
      <c r="H92" s="441"/>
      <c r="I92" s="1222">
        <f t="shared" si="2"/>
        <v>6500</v>
      </c>
      <c r="J92" s="1299">
        <v>0</v>
      </c>
      <c r="K92" s="1299">
        <v>0</v>
      </c>
      <c r="L92" s="1299">
        <v>0</v>
      </c>
    </row>
    <row r="93" spans="1:12" s="3" customFormat="1" ht="151.5" customHeight="1" x14ac:dyDescent="0.25">
      <c r="A93" s="478" t="s">
        <v>287</v>
      </c>
      <c r="B93" s="479" t="s">
        <v>577</v>
      </c>
      <c r="C93" s="480" t="s">
        <v>1485</v>
      </c>
      <c r="D93" s="481" t="s">
        <v>1491</v>
      </c>
      <c r="E93" s="481" t="s">
        <v>1492</v>
      </c>
      <c r="F93" s="441">
        <v>6500</v>
      </c>
      <c r="G93" s="441"/>
      <c r="H93" s="441"/>
      <c r="I93" s="485">
        <f t="shared" si="2"/>
        <v>6500</v>
      </c>
      <c r="J93" s="1299">
        <v>0</v>
      </c>
      <c r="K93" s="1299">
        <v>0</v>
      </c>
      <c r="L93" s="1299">
        <v>0</v>
      </c>
    </row>
    <row r="94" spans="1:12" s="3" customFormat="1" ht="69.75" customHeight="1" x14ac:dyDescent="0.25">
      <c r="A94" s="478" t="s">
        <v>287</v>
      </c>
      <c r="B94" s="479" t="s">
        <v>577</v>
      </c>
      <c r="C94" s="480" t="s">
        <v>1485</v>
      </c>
      <c r="D94" s="481" t="s">
        <v>320</v>
      </c>
      <c r="E94" s="481" t="s">
        <v>980</v>
      </c>
      <c r="F94" s="441">
        <v>5000</v>
      </c>
      <c r="G94" s="441"/>
      <c r="H94" s="441"/>
      <c r="I94" s="485">
        <f t="shared" si="2"/>
        <v>5000</v>
      </c>
      <c r="J94" s="1299">
        <v>0</v>
      </c>
      <c r="K94" s="1299">
        <v>0</v>
      </c>
      <c r="L94" s="1299">
        <v>0</v>
      </c>
    </row>
    <row r="95" spans="1:12" s="3" customFormat="1" ht="51.75" thickBot="1" x14ac:dyDescent="0.3">
      <c r="A95" s="676" t="s">
        <v>287</v>
      </c>
      <c r="B95" s="675" t="s">
        <v>577</v>
      </c>
      <c r="C95" s="669" t="s">
        <v>1485</v>
      </c>
      <c r="D95" s="673" t="s">
        <v>1488</v>
      </c>
      <c r="E95" s="673" t="s">
        <v>1489</v>
      </c>
      <c r="F95" s="671">
        <v>8000</v>
      </c>
      <c r="G95" s="671"/>
      <c r="H95" s="671"/>
      <c r="I95" s="674">
        <f t="shared" si="2"/>
        <v>8000</v>
      </c>
      <c r="J95" s="1299">
        <v>0</v>
      </c>
      <c r="K95" s="1299">
        <v>0</v>
      </c>
      <c r="L95" s="1299">
        <v>0</v>
      </c>
    </row>
    <row r="96" spans="1:12" s="3" customFormat="1" ht="61.5" customHeight="1" x14ac:dyDescent="0.25">
      <c r="A96" s="679" t="s">
        <v>287</v>
      </c>
      <c r="B96" s="689" t="s">
        <v>577</v>
      </c>
      <c r="C96" s="678" t="s">
        <v>629</v>
      </c>
      <c r="D96" s="484" t="s">
        <v>1486</v>
      </c>
      <c r="E96" s="683" t="s">
        <v>1487</v>
      </c>
      <c r="F96" s="441">
        <v>4800</v>
      </c>
      <c r="G96" s="681"/>
      <c r="H96" s="681"/>
      <c r="I96" s="681">
        <f t="shared" si="2"/>
        <v>4800</v>
      </c>
      <c r="J96" s="1299">
        <v>0</v>
      </c>
      <c r="K96" s="1299">
        <v>0</v>
      </c>
      <c r="L96" s="1299">
        <v>0</v>
      </c>
    </row>
    <row r="97" spans="1:12" s="3" customFormat="1" ht="130.5" customHeight="1" thickBot="1" x14ac:dyDescent="0.3">
      <c r="A97" s="667" t="s">
        <v>287</v>
      </c>
      <c r="B97" s="675" t="s">
        <v>577</v>
      </c>
      <c r="C97" s="668" t="s">
        <v>629</v>
      </c>
      <c r="D97" s="669" t="s">
        <v>1493</v>
      </c>
      <c r="E97" s="684" t="s">
        <v>1492</v>
      </c>
      <c r="F97" s="441">
        <v>5288</v>
      </c>
      <c r="G97" s="674"/>
      <c r="H97" s="674"/>
      <c r="I97" s="485">
        <f t="shared" si="2"/>
        <v>5288</v>
      </c>
      <c r="J97" s="1299">
        <v>0</v>
      </c>
      <c r="K97" s="1299">
        <v>0</v>
      </c>
      <c r="L97" s="1299">
        <v>0</v>
      </c>
    </row>
    <row r="98" spans="1:12" s="3" customFormat="1" ht="54.75" customHeight="1" thickBot="1" x14ac:dyDescent="0.3">
      <c r="A98" s="662" t="s">
        <v>287</v>
      </c>
      <c r="B98" s="677" t="s">
        <v>662</v>
      </c>
      <c r="C98" s="690" t="str">
        <f>'POA 2018'!C71</f>
        <v>Mejoramiento de las condiciones laborales de los trabajadores betuneros</v>
      </c>
      <c r="D98" s="690" t="s">
        <v>669</v>
      </c>
      <c r="E98" s="690" t="s">
        <v>684</v>
      </c>
      <c r="F98" s="202">
        <v>2418.71</v>
      </c>
      <c r="G98" s="202"/>
      <c r="H98" s="202"/>
      <c r="I98" s="682">
        <f>SUM(F98:H98)</f>
        <v>2418.71</v>
      </c>
      <c r="J98" s="1299">
        <v>0</v>
      </c>
      <c r="K98" s="1299">
        <v>0</v>
      </c>
      <c r="L98" s="1299">
        <v>0</v>
      </c>
    </row>
    <row r="99" spans="1:12" s="3" customFormat="1" ht="51.75" customHeight="1" thickBot="1" x14ac:dyDescent="0.3">
      <c r="A99" s="691" t="s">
        <v>287</v>
      </c>
      <c r="B99" s="692" t="s">
        <v>662</v>
      </c>
      <c r="C99" s="693" t="str">
        <f>'POA 2018'!C72</f>
        <v>Capacitación Técnica sobre reparación y mantenimiento de línea blanca</v>
      </c>
      <c r="D99" s="692" t="s">
        <v>682</v>
      </c>
      <c r="E99" s="692" t="s">
        <v>683</v>
      </c>
      <c r="F99" s="694"/>
      <c r="G99" s="694">
        <v>1508.16</v>
      </c>
      <c r="H99" s="694"/>
      <c r="I99" s="695">
        <f>SUM(F99:H99)</f>
        <v>1508.16</v>
      </c>
      <c r="J99" s="1299">
        <v>0</v>
      </c>
      <c r="K99" s="1299">
        <v>0</v>
      </c>
      <c r="L99" s="1299">
        <v>0</v>
      </c>
    </row>
    <row r="100" spans="1:12" s="3" customFormat="1" ht="58.5" customHeight="1" x14ac:dyDescent="0.25">
      <c r="A100" s="672" t="s">
        <v>685</v>
      </c>
      <c r="B100" s="665" t="s">
        <v>574</v>
      </c>
      <c r="C100" s="686" t="s">
        <v>688</v>
      </c>
      <c r="D100" s="665" t="s">
        <v>686</v>
      </c>
      <c r="E100" s="665" t="s">
        <v>687</v>
      </c>
      <c r="F100" s="666"/>
      <c r="G100" s="666">
        <v>14411.27</v>
      </c>
      <c r="H100" s="666"/>
      <c r="I100" s="682">
        <v>8311.27</v>
      </c>
      <c r="J100" s="1299">
        <v>0</v>
      </c>
      <c r="K100" s="1299">
        <v>0</v>
      </c>
      <c r="L100" s="1299">
        <v>0</v>
      </c>
    </row>
    <row r="101" spans="1:12" s="3" customFormat="1" ht="51" customHeight="1" thickBot="1" x14ac:dyDescent="0.3">
      <c r="A101" s="667" t="s">
        <v>685</v>
      </c>
      <c r="B101" s="670" t="s">
        <v>574</v>
      </c>
      <c r="C101" s="687" t="s">
        <v>688</v>
      </c>
      <c r="D101" s="670" t="s">
        <v>1490</v>
      </c>
      <c r="E101" s="670" t="s">
        <v>689</v>
      </c>
      <c r="F101" s="671"/>
      <c r="G101" s="671">
        <v>8000</v>
      </c>
      <c r="H101" s="671"/>
      <c r="I101" s="674">
        <v>4000</v>
      </c>
      <c r="J101" s="1299">
        <v>0</v>
      </c>
      <c r="K101" s="1299">
        <v>0</v>
      </c>
      <c r="L101" s="1299">
        <v>0</v>
      </c>
    </row>
    <row r="102" spans="1:12" s="3" customFormat="1" ht="25.5" customHeight="1" x14ac:dyDescent="0.25">
      <c r="A102" s="662" t="s">
        <v>1333</v>
      </c>
      <c r="B102" s="677" t="s">
        <v>574</v>
      </c>
      <c r="C102" s="690" t="s">
        <v>1317</v>
      </c>
      <c r="D102" s="665" t="s">
        <v>686</v>
      </c>
      <c r="E102" s="665" t="s">
        <v>687</v>
      </c>
      <c r="F102" s="666"/>
      <c r="G102" s="666">
        <v>12800</v>
      </c>
      <c r="H102" s="666"/>
      <c r="I102" s="682">
        <v>12800</v>
      </c>
      <c r="J102" s="1299">
        <v>0</v>
      </c>
      <c r="K102" s="1299">
        <v>0</v>
      </c>
      <c r="L102" s="1299">
        <v>0</v>
      </c>
    </row>
    <row r="103" spans="1:12" s="3" customFormat="1" ht="26.25" thickBot="1" x14ac:dyDescent="0.3">
      <c r="A103" s="995" t="s">
        <v>1333</v>
      </c>
      <c r="B103" s="996" t="s">
        <v>574</v>
      </c>
      <c r="C103" s="997" t="s">
        <v>1317</v>
      </c>
      <c r="D103" s="670" t="s">
        <v>1490</v>
      </c>
      <c r="E103" s="670" t="s">
        <v>689</v>
      </c>
      <c r="F103" s="671"/>
      <c r="G103" s="671">
        <v>4000</v>
      </c>
      <c r="H103" s="671"/>
      <c r="I103" s="674">
        <v>4000</v>
      </c>
      <c r="J103" s="1299">
        <v>0</v>
      </c>
      <c r="K103" s="1299">
        <v>0</v>
      </c>
      <c r="L103" s="1299">
        <v>0</v>
      </c>
    </row>
    <row r="104" spans="1:12" s="3" customFormat="1" ht="67.5" customHeight="1" x14ac:dyDescent="0.25">
      <c r="A104" s="662" t="s">
        <v>1333</v>
      </c>
      <c r="B104" s="677" t="s">
        <v>574</v>
      </c>
      <c r="C104" s="690" t="s">
        <v>1328</v>
      </c>
      <c r="D104" s="665" t="s">
        <v>686</v>
      </c>
      <c r="E104" s="665" t="s">
        <v>687</v>
      </c>
      <c r="F104" s="666"/>
      <c r="G104" s="666">
        <v>5000</v>
      </c>
      <c r="H104" s="666"/>
      <c r="I104" s="682">
        <v>5000</v>
      </c>
      <c r="J104" s="1299">
        <v>0</v>
      </c>
      <c r="K104" s="1299">
        <v>0</v>
      </c>
      <c r="L104" s="1299">
        <v>0</v>
      </c>
    </row>
    <row r="105" spans="1:12" s="3" customFormat="1" ht="52.5" customHeight="1" x14ac:dyDescent="0.25">
      <c r="A105" s="995" t="s">
        <v>1333</v>
      </c>
      <c r="B105" s="996" t="s">
        <v>574</v>
      </c>
      <c r="C105" s="997" t="s">
        <v>1328</v>
      </c>
      <c r="D105" s="1229" t="s">
        <v>1490</v>
      </c>
      <c r="E105" s="1229" t="s">
        <v>689</v>
      </c>
      <c r="F105" s="772"/>
      <c r="G105" s="772">
        <v>35000</v>
      </c>
      <c r="H105" s="772"/>
      <c r="I105" s="1231">
        <f>SUM(F105:H105)</f>
        <v>35000</v>
      </c>
      <c r="J105" s="1299">
        <v>0</v>
      </c>
      <c r="K105" s="1299">
        <v>0</v>
      </c>
      <c r="L105" s="1299">
        <v>0</v>
      </c>
    </row>
    <row r="106" spans="1:12" s="3" customFormat="1" ht="52.5" customHeight="1" thickBot="1" x14ac:dyDescent="0.3">
      <c r="A106" s="995" t="s">
        <v>1333</v>
      </c>
      <c r="B106" s="996" t="s">
        <v>574</v>
      </c>
      <c r="C106" s="997" t="s">
        <v>1328</v>
      </c>
      <c r="D106" s="1229" t="s">
        <v>1539</v>
      </c>
      <c r="E106" s="1230" t="s">
        <v>1540</v>
      </c>
      <c r="F106" s="772"/>
      <c r="G106" s="772">
        <v>1500</v>
      </c>
      <c r="H106" s="772"/>
      <c r="I106" s="1231">
        <v>0</v>
      </c>
      <c r="J106" s="1361" t="s">
        <v>1564</v>
      </c>
      <c r="K106" s="1362"/>
      <c r="L106" s="1363"/>
    </row>
    <row r="107" spans="1:12" s="3" customFormat="1" ht="25.5" customHeight="1" x14ac:dyDescent="0.25">
      <c r="A107" s="662" t="s">
        <v>1333</v>
      </c>
      <c r="B107" s="677" t="s">
        <v>574</v>
      </c>
      <c r="C107" s="690" t="s">
        <v>1329</v>
      </c>
      <c r="D107" s="665" t="s">
        <v>686</v>
      </c>
      <c r="E107" s="665" t="s">
        <v>687</v>
      </c>
      <c r="F107" s="666"/>
      <c r="G107" s="666">
        <v>4500</v>
      </c>
      <c r="H107" s="666"/>
      <c r="I107" s="682">
        <v>4500</v>
      </c>
      <c r="J107" s="1299">
        <v>0</v>
      </c>
      <c r="K107" s="1299">
        <v>0</v>
      </c>
      <c r="L107" s="1299">
        <v>4500</v>
      </c>
    </row>
    <row r="108" spans="1:12" s="3" customFormat="1" ht="26.25" thickBot="1" x14ac:dyDescent="0.3">
      <c r="A108" s="995" t="s">
        <v>1333</v>
      </c>
      <c r="B108" s="670" t="s">
        <v>574</v>
      </c>
      <c r="C108" s="687" t="s">
        <v>1329</v>
      </c>
      <c r="D108" s="670" t="s">
        <v>1490</v>
      </c>
      <c r="E108" s="670" t="s">
        <v>689</v>
      </c>
      <c r="F108" s="671"/>
      <c r="G108" s="671">
        <v>1100</v>
      </c>
      <c r="H108" s="671"/>
      <c r="I108" s="674">
        <v>1100</v>
      </c>
      <c r="J108" s="1299">
        <v>0</v>
      </c>
      <c r="K108" s="1299">
        <v>0</v>
      </c>
      <c r="L108" s="1299">
        <v>1100</v>
      </c>
    </row>
    <row r="109" spans="1:12" s="3" customFormat="1" ht="63.75" x14ac:dyDescent="0.25">
      <c r="A109" s="662" t="s">
        <v>1333</v>
      </c>
      <c r="B109" s="677" t="s">
        <v>574</v>
      </c>
      <c r="C109" s="690" t="s">
        <v>1352</v>
      </c>
      <c r="D109" s="665" t="s">
        <v>686</v>
      </c>
      <c r="E109" s="665" t="s">
        <v>687</v>
      </c>
      <c r="F109" s="666"/>
      <c r="G109" s="666">
        <v>2500</v>
      </c>
      <c r="H109" s="666"/>
      <c r="I109" s="682">
        <v>2500</v>
      </c>
      <c r="J109" s="1299">
        <v>0</v>
      </c>
      <c r="K109" s="1299">
        <v>0</v>
      </c>
      <c r="L109" s="1299">
        <v>0</v>
      </c>
    </row>
    <row r="110" spans="1:12" s="3" customFormat="1" ht="78" customHeight="1" thickBot="1" x14ac:dyDescent="0.3">
      <c r="A110" s="667" t="s">
        <v>1333</v>
      </c>
      <c r="B110" s="670" t="s">
        <v>574</v>
      </c>
      <c r="C110" s="687" t="s">
        <v>1352</v>
      </c>
      <c r="D110" s="670" t="s">
        <v>1490</v>
      </c>
      <c r="E110" s="670" t="s">
        <v>689</v>
      </c>
      <c r="F110" s="671"/>
      <c r="G110" s="671">
        <v>1500</v>
      </c>
      <c r="H110" s="671"/>
      <c r="I110" s="674">
        <v>1500</v>
      </c>
      <c r="J110" s="1299">
        <v>0</v>
      </c>
      <c r="K110" s="1299">
        <v>0</v>
      </c>
      <c r="L110" s="1299">
        <v>0</v>
      </c>
    </row>
    <row r="111" spans="1:12" s="3" customFormat="1" ht="84.75" customHeight="1" thickBot="1" x14ac:dyDescent="0.3">
      <c r="A111" s="999" t="s">
        <v>1333</v>
      </c>
      <c r="B111" s="1000" t="s">
        <v>574</v>
      </c>
      <c r="C111" s="1001" t="s">
        <v>1330</v>
      </c>
      <c r="D111" s="1000" t="s">
        <v>686</v>
      </c>
      <c r="E111" s="1000" t="s">
        <v>687</v>
      </c>
      <c r="F111" s="1002"/>
      <c r="G111" s="1002">
        <v>5000</v>
      </c>
      <c r="H111" s="1002"/>
      <c r="I111" s="1003">
        <v>5000</v>
      </c>
      <c r="J111" s="1299">
        <v>0</v>
      </c>
      <c r="K111" s="1299">
        <v>0</v>
      </c>
      <c r="L111" s="1299">
        <v>0</v>
      </c>
    </row>
    <row r="112" spans="1:12" s="3" customFormat="1" ht="55.5" customHeight="1" x14ac:dyDescent="0.25">
      <c r="A112" s="662" t="s">
        <v>1333</v>
      </c>
      <c r="B112" s="677" t="s">
        <v>574</v>
      </c>
      <c r="C112" s="1233" t="s">
        <v>1542</v>
      </c>
      <c r="D112" s="1233" t="s">
        <v>1544</v>
      </c>
      <c r="E112" s="1233" t="s">
        <v>1545</v>
      </c>
      <c r="F112" s="151"/>
      <c r="G112" s="151"/>
      <c r="H112" s="151">
        <f>I112</f>
        <v>30000</v>
      </c>
      <c r="I112" s="682">
        <v>30000</v>
      </c>
      <c r="J112" s="1299">
        <v>0</v>
      </c>
      <c r="K112" s="1299">
        <v>0</v>
      </c>
      <c r="L112" s="1299">
        <v>0</v>
      </c>
    </row>
    <row r="113" spans="1:12" s="3" customFormat="1" ht="66.75" customHeight="1" thickBot="1" x14ac:dyDescent="0.3">
      <c r="A113" s="1235" t="s">
        <v>1333</v>
      </c>
      <c r="B113" s="1229" t="s">
        <v>574</v>
      </c>
      <c r="C113" s="1234" t="s">
        <v>1543</v>
      </c>
      <c r="D113" s="1234" t="s">
        <v>1545</v>
      </c>
      <c r="E113" s="687" t="s">
        <v>1545</v>
      </c>
      <c r="F113" s="772"/>
      <c r="G113" s="772"/>
      <c r="H113" s="772">
        <f>I113</f>
        <v>20000</v>
      </c>
      <c r="I113" s="674">
        <v>20000</v>
      </c>
      <c r="J113" s="1299">
        <v>0</v>
      </c>
      <c r="K113" s="1299">
        <v>0</v>
      </c>
      <c r="L113" s="1299">
        <v>0</v>
      </c>
    </row>
    <row r="114" spans="1:12" s="3" customFormat="1" ht="11.25" customHeight="1" thickBot="1" x14ac:dyDescent="0.3">
      <c r="A114" s="169"/>
      <c r="B114" s="170"/>
      <c r="C114" s="170"/>
      <c r="D114" s="171"/>
      <c r="E114" s="172"/>
      <c r="F114" s="309">
        <f>SUM(F84:F111)</f>
        <v>52051.51</v>
      </c>
      <c r="G114" s="309">
        <f>SUM(G84:G111)</f>
        <v>136985.97</v>
      </c>
      <c r="H114" s="309">
        <f>SUM(H84:H111)</f>
        <v>3000.71</v>
      </c>
      <c r="I114" s="954">
        <f>SUM(I84:I113)</f>
        <v>235525.31</v>
      </c>
      <c r="J114" s="1236"/>
      <c r="K114" s="1236"/>
      <c r="L114" s="1236"/>
    </row>
    <row r="115" spans="1:12" s="3" customFormat="1" ht="112.5" customHeight="1" thickBot="1" x14ac:dyDescent="0.3">
      <c r="A115" s="534" t="s">
        <v>267</v>
      </c>
      <c r="B115" s="535" t="s">
        <v>88</v>
      </c>
      <c r="C115" s="535" t="s">
        <v>88</v>
      </c>
      <c r="D115" s="536" t="s">
        <v>89</v>
      </c>
      <c r="E115" s="535" t="s">
        <v>91</v>
      </c>
      <c r="F115" s="537"/>
      <c r="G115" s="537"/>
      <c r="H115" s="538">
        <v>44771.46</v>
      </c>
      <c r="I115" s="539">
        <f>SUM(F115:H115)</f>
        <v>44771.46</v>
      </c>
      <c r="J115" s="1299">
        <v>63840</v>
      </c>
      <c r="K115" s="1299">
        <v>0</v>
      </c>
      <c r="L115" s="1299">
        <v>63840</v>
      </c>
    </row>
    <row r="116" spans="1:12" s="3" customFormat="1" ht="12" customHeight="1" thickBot="1" x14ac:dyDescent="0.3">
      <c r="A116" s="169"/>
      <c r="B116" s="170"/>
      <c r="C116" s="170"/>
      <c r="D116" s="171"/>
      <c r="E116" s="172"/>
      <c r="F116" s="167">
        <f>SUM(F115:F115)</f>
        <v>0</v>
      </c>
      <c r="G116" s="167">
        <f>SUM(G115:G115)</f>
        <v>0</v>
      </c>
      <c r="H116" s="167">
        <f>SUM(H115:H115)</f>
        <v>44771.46</v>
      </c>
      <c r="I116" s="168">
        <f>SUM(I115)</f>
        <v>44771.46</v>
      </c>
      <c r="J116" s="1236"/>
      <c r="K116" s="1236"/>
      <c r="L116" s="1236"/>
    </row>
    <row r="117" spans="1:12" s="3" customFormat="1" ht="128.25" thickBot="1" x14ac:dyDescent="0.3">
      <c r="A117" s="540" t="s">
        <v>810</v>
      </c>
      <c r="B117" s="559" t="s">
        <v>841</v>
      </c>
      <c r="C117" s="541" t="s">
        <v>843</v>
      </c>
      <c r="D117" s="541" t="s">
        <v>811</v>
      </c>
      <c r="E117" s="542" t="s">
        <v>812</v>
      </c>
      <c r="F117" s="561"/>
      <c r="G117" s="561">
        <v>560.13</v>
      </c>
      <c r="H117" s="561"/>
      <c r="I117" s="562">
        <v>560.13</v>
      </c>
      <c r="J117" s="1299">
        <v>0</v>
      </c>
      <c r="K117" s="1299">
        <v>0</v>
      </c>
      <c r="L117" s="1299">
        <v>0</v>
      </c>
    </row>
    <row r="118" spans="1:12" s="3" customFormat="1" ht="101.25" customHeight="1" thickBot="1" x14ac:dyDescent="0.3">
      <c r="A118" s="540" t="s">
        <v>810</v>
      </c>
      <c r="B118" s="559" t="s">
        <v>841</v>
      </c>
      <c r="C118" s="541" t="s">
        <v>845</v>
      </c>
      <c r="D118" s="541" t="s">
        <v>844</v>
      </c>
      <c r="E118" s="542" t="s">
        <v>813</v>
      </c>
      <c r="F118" s="561"/>
      <c r="G118" s="561">
        <v>3874.26</v>
      </c>
      <c r="H118" s="561"/>
      <c r="I118" s="562">
        <v>3874.26</v>
      </c>
      <c r="J118" s="1299">
        <v>0</v>
      </c>
      <c r="K118" s="1299">
        <v>0</v>
      </c>
      <c r="L118" s="1299">
        <v>0</v>
      </c>
    </row>
    <row r="119" spans="1:12" s="3" customFormat="1" ht="38.25" x14ac:dyDescent="0.25">
      <c r="A119" s="543" t="s">
        <v>823</v>
      </c>
      <c r="B119" s="543" t="s">
        <v>841</v>
      </c>
      <c r="C119" s="557" t="s">
        <v>754</v>
      </c>
      <c r="D119" s="555" t="s">
        <v>814</v>
      </c>
      <c r="E119" s="545" t="s">
        <v>815</v>
      </c>
      <c r="F119" s="563"/>
      <c r="G119" s="563"/>
      <c r="H119" s="563">
        <v>3400</v>
      </c>
      <c r="I119" s="564">
        <v>4000</v>
      </c>
      <c r="J119" s="1299">
        <v>260</v>
      </c>
      <c r="K119" s="1299">
        <v>260</v>
      </c>
      <c r="L119" s="1299">
        <v>260</v>
      </c>
    </row>
    <row r="120" spans="1:12" s="3" customFormat="1" ht="44.25" customHeight="1" thickBot="1" x14ac:dyDescent="0.3">
      <c r="A120" s="560" t="s">
        <v>823</v>
      </c>
      <c r="B120" s="560" t="s">
        <v>841</v>
      </c>
      <c r="C120" s="1223" t="s">
        <v>754</v>
      </c>
      <c r="D120" s="1224" t="s">
        <v>816</v>
      </c>
      <c r="E120" s="551" t="s">
        <v>817</v>
      </c>
      <c r="F120" s="1225"/>
      <c r="G120" s="1225"/>
      <c r="H120" s="1225">
        <v>3000</v>
      </c>
      <c r="I120" s="568">
        <f>SUM(F120:H120)</f>
        <v>3000</v>
      </c>
      <c r="J120" s="1299">
        <v>0</v>
      </c>
      <c r="K120" s="1299">
        <v>0</v>
      </c>
      <c r="L120" s="1299">
        <v>0</v>
      </c>
    </row>
    <row r="121" spans="1:12" s="3" customFormat="1" ht="77.25" customHeight="1" thickBot="1" x14ac:dyDescent="0.3">
      <c r="A121" s="549" t="s">
        <v>823</v>
      </c>
      <c r="B121" s="549" t="s">
        <v>841</v>
      </c>
      <c r="C121" s="556" t="s">
        <v>1534</v>
      </c>
      <c r="D121" s="556" t="s">
        <v>818</v>
      </c>
      <c r="E121" s="554" t="s">
        <v>819</v>
      </c>
      <c r="F121" s="566"/>
      <c r="G121" s="566"/>
      <c r="H121" s="566">
        <v>1761.13</v>
      </c>
      <c r="I121" s="567">
        <f>SUM(F121:H121)</f>
        <v>1761.13</v>
      </c>
      <c r="J121" s="1299">
        <v>0</v>
      </c>
      <c r="K121" s="1299">
        <v>0</v>
      </c>
      <c r="L121" s="1299">
        <v>0</v>
      </c>
    </row>
    <row r="122" spans="1:12" s="3" customFormat="1" ht="51" customHeight="1" thickBot="1" x14ac:dyDescent="0.3">
      <c r="A122" s="559" t="s">
        <v>823</v>
      </c>
      <c r="B122" s="559" t="s">
        <v>841</v>
      </c>
      <c r="C122" s="541" t="s">
        <v>820</v>
      </c>
      <c r="D122" s="540" t="s">
        <v>821</v>
      </c>
      <c r="E122" s="542" t="s">
        <v>822</v>
      </c>
      <c r="F122" s="561"/>
      <c r="G122" s="561"/>
      <c r="H122" s="561">
        <v>1420</v>
      </c>
      <c r="I122" s="570">
        <v>16931</v>
      </c>
      <c r="J122" s="1299">
        <v>0</v>
      </c>
      <c r="K122" s="1299">
        <v>0</v>
      </c>
      <c r="L122" s="1299">
        <v>0</v>
      </c>
    </row>
    <row r="123" spans="1:12" s="3" customFormat="1" ht="38.25" x14ac:dyDescent="0.25">
      <c r="A123" s="543" t="s">
        <v>823</v>
      </c>
      <c r="B123" s="543" t="s">
        <v>841</v>
      </c>
      <c r="C123" s="544" t="s">
        <v>846</v>
      </c>
      <c r="D123" s="544" t="s">
        <v>824</v>
      </c>
      <c r="E123" s="552" t="s">
        <v>825</v>
      </c>
      <c r="F123" s="569"/>
      <c r="G123" s="569"/>
      <c r="H123" s="569">
        <v>1638</v>
      </c>
      <c r="I123" s="569">
        <f t="shared" ref="I123:I130" si="3">SUM(F123:H123)</f>
        <v>1638</v>
      </c>
      <c r="J123" s="1299">
        <v>0</v>
      </c>
      <c r="K123" s="1299">
        <v>0</v>
      </c>
      <c r="L123" s="1299">
        <v>0</v>
      </c>
    </row>
    <row r="124" spans="1:12" s="3" customFormat="1" ht="38.25" x14ac:dyDescent="0.25">
      <c r="A124" s="546" t="s">
        <v>823</v>
      </c>
      <c r="B124" s="546" t="s">
        <v>841</v>
      </c>
      <c r="C124" s="547" t="s">
        <v>846</v>
      </c>
      <c r="D124" s="547" t="s">
        <v>826</v>
      </c>
      <c r="E124" s="548" t="s">
        <v>827</v>
      </c>
      <c r="F124" s="565"/>
      <c r="G124" s="565"/>
      <c r="H124" s="565">
        <v>500</v>
      </c>
      <c r="I124" s="565">
        <f t="shared" si="3"/>
        <v>500</v>
      </c>
      <c r="J124" s="1299">
        <v>0</v>
      </c>
      <c r="K124" s="1299">
        <v>0</v>
      </c>
      <c r="L124" s="1299">
        <v>0</v>
      </c>
    </row>
    <row r="125" spans="1:12" s="3" customFormat="1" ht="33.75" customHeight="1" thickBot="1" x14ac:dyDescent="0.3">
      <c r="A125" s="549" t="s">
        <v>823</v>
      </c>
      <c r="B125" s="549" t="s">
        <v>841</v>
      </c>
      <c r="C125" s="550" t="s">
        <v>846</v>
      </c>
      <c r="D125" s="553" t="s">
        <v>828</v>
      </c>
      <c r="E125" s="554" t="s">
        <v>829</v>
      </c>
      <c r="F125" s="566"/>
      <c r="G125" s="566"/>
      <c r="H125" s="566">
        <v>288.31</v>
      </c>
      <c r="I125" s="566">
        <f t="shared" si="3"/>
        <v>288.31</v>
      </c>
      <c r="J125" s="1299">
        <v>0</v>
      </c>
      <c r="K125" s="1299">
        <v>0</v>
      </c>
      <c r="L125" s="1299">
        <v>0</v>
      </c>
    </row>
    <row r="126" spans="1:12" s="3" customFormat="1" ht="36" customHeight="1" x14ac:dyDescent="0.25">
      <c r="A126" s="543" t="s">
        <v>810</v>
      </c>
      <c r="B126" s="543" t="s">
        <v>830</v>
      </c>
      <c r="C126" s="571" t="s">
        <v>831</v>
      </c>
      <c r="D126" s="544" t="s">
        <v>832</v>
      </c>
      <c r="E126" s="552" t="s">
        <v>833</v>
      </c>
      <c r="F126" s="569"/>
      <c r="G126" s="569">
        <v>69068.679999999993</v>
      </c>
      <c r="H126" s="569"/>
      <c r="I126" s="569">
        <v>95116</v>
      </c>
      <c r="J126" s="1299">
        <v>2110.71</v>
      </c>
      <c r="K126" s="1299">
        <v>2110.71</v>
      </c>
      <c r="L126" s="1299">
        <v>25795.38</v>
      </c>
    </row>
    <row r="127" spans="1:12" s="3" customFormat="1" ht="38.25" x14ac:dyDescent="0.25">
      <c r="A127" s="546" t="s">
        <v>810</v>
      </c>
      <c r="B127" s="546" t="s">
        <v>830</v>
      </c>
      <c r="C127" s="558" t="s">
        <v>831</v>
      </c>
      <c r="D127" s="547" t="s">
        <v>832</v>
      </c>
      <c r="E127" s="548" t="s">
        <v>834</v>
      </c>
      <c r="F127" s="565"/>
      <c r="G127" s="565">
        <v>12000</v>
      </c>
      <c r="H127" s="565"/>
      <c r="I127" s="565">
        <f t="shared" si="3"/>
        <v>12000</v>
      </c>
      <c r="J127" s="1299">
        <v>6818.48</v>
      </c>
      <c r="K127" s="1299">
        <v>0</v>
      </c>
      <c r="L127" s="1299">
        <v>6818.48</v>
      </c>
    </row>
    <row r="128" spans="1:12" s="3" customFormat="1" ht="32.25" customHeight="1" x14ac:dyDescent="0.25">
      <c r="A128" s="546" t="s">
        <v>810</v>
      </c>
      <c r="B128" s="546" t="s">
        <v>830</v>
      </c>
      <c r="C128" s="547" t="s">
        <v>831</v>
      </c>
      <c r="D128" s="547" t="s">
        <v>832</v>
      </c>
      <c r="E128" s="548" t="s">
        <v>835</v>
      </c>
      <c r="F128" s="565"/>
      <c r="G128" s="565">
        <v>5000</v>
      </c>
      <c r="H128" s="565"/>
      <c r="I128" s="565">
        <f t="shared" si="3"/>
        <v>5000</v>
      </c>
      <c r="J128" s="1299">
        <v>0</v>
      </c>
      <c r="K128" s="1299">
        <v>0</v>
      </c>
      <c r="L128" s="1299">
        <v>0</v>
      </c>
    </row>
    <row r="129" spans="1:12" s="3" customFormat="1" ht="33.75" customHeight="1" x14ac:dyDescent="0.25">
      <c r="A129" s="546" t="s">
        <v>810</v>
      </c>
      <c r="B129" s="546" t="s">
        <v>830</v>
      </c>
      <c r="C129" s="547" t="s">
        <v>831</v>
      </c>
      <c r="D129" s="547" t="s">
        <v>832</v>
      </c>
      <c r="E129" s="548" t="s">
        <v>836</v>
      </c>
      <c r="F129" s="565"/>
      <c r="G129" s="565">
        <v>6000</v>
      </c>
      <c r="H129" s="565"/>
      <c r="I129" s="565">
        <f t="shared" si="3"/>
        <v>6000</v>
      </c>
      <c r="J129" s="1299">
        <v>240</v>
      </c>
      <c r="K129" s="1299">
        <v>240</v>
      </c>
      <c r="L129" s="1299">
        <v>998.8</v>
      </c>
    </row>
    <row r="130" spans="1:12" s="3" customFormat="1" ht="64.5" thickBot="1" x14ac:dyDescent="0.3">
      <c r="A130" s="549" t="s">
        <v>810</v>
      </c>
      <c r="B130" s="549" t="s">
        <v>830</v>
      </c>
      <c r="C130" s="553" t="s">
        <v>831</v>
      </c>
      <c r="D130" s="553" t="s">
        <v>832</v>
      </c>
      <c r="E130" s="549" t="s">
        <v>837</v>
      </c>
      <c r="F130" s="566"/>
      <c r="G130" s="566">
        <v>10000</v>
      </c>
      <c r="H130" s="566"/>
      <c r="I130" s="566">
        <f t="shared" si="3"/>
        <v>10000</v>
      </c>
      <c r="J130" s="1299">
        <v>0</v>
      </c>
      <c r="K130" s="1299">
        <v>0</v>
      </c>
      <c r="L130" s="1299">
        <v>0</v>
      </c>
    </row>
    <row r="131" spans="1:12" s="3" customFormat="1" ht="69.75" customHeight="1" thickBot="1" x14ac:dyDescent="0.3">
      <c r="A131" s="559" t="s">
        <v>810</v>
      </c>
      <c r="B131" s="559" t="s">
        <v>842</v>
      </c>
      <c r="C131" s="540" t="s">
        <v>838</v>
      </c>
      <c r="D131" s="540" t="s">
        <v>839</v>
      </c>
      <c r="E131" s="559" t="s">
        <v>840</v>
      </c>
      <c r="F131" s="561"/>
      <c r="G131" s="561">
        <v>3850.56</v>
      </c>
      <c r="H131" s="561"/>
      <c r="I131" s="561">
        <v>2254.56</v>
      </c>
      <c r="J131" s="1299">
        <v>0</v>
      </c>
      <c r="K131" s="1299">
        <v>0</v>
      </c>
      <c r="L131" s="1236">
        <v>2254.56</v>
      </c>
    </row>
    <row r="132" spans="1:12" s="3" customFormat="1" ht="50.25" customHeight="1" thickBot="1" x14ac:dyDescent="0.3">
      <c r="A132" s="559" t="s">
        <v>810</v>
      </c>
      <c r="B132" s="559" t="s">
        <v>1185</v>
      </c>
      <c r="C132" s="540" t="s">
        <v>1298</v>
      </c>
      <c r="D132" s="540" t="s">
        <v>1186</v>
      </c>
      <c r="E132" s="559" t="s">
        <v>812</v>
      </c>
      <c r="F132" s="561"/>
      <c r="G132" s="561"/>
      <c r="H132" s="561">
        <v>8360</v>
      </c>
      <c r="I132" s="561">
        <f>SUM(F132:H132)</f>
        <v>8360</v>
      </c>
      <c r="J132" s="1299">
        <v>0</v>
      </c>
      <c r="K132" s="1299">
        <v>0</v>
      </c>
      <c r="L132" s="1299">
        <v>0</v>
      </c>
    </row>
    <row r="133" spans="1:12" s="3" customFormat="1" ht="12" customHeight="1" thickBot="1" x14ac:dyDescent="0.3">
      <c r="A133" s="169"/>
      <c r="B133" s="170"/>
      <c r="C133" s="170"/>
      <c r="D133" s="171"/>
      <c r="E133" s="172"/>
      <c r="F133" s="167">
        <f>SUM(F117:F132)</f>
        <v>0</v>
      </c>
      <c r="G133" s="167">
        <f>SUM(G117:G132)</f>
        <v>110353.62999999999</v>
      </c>
      <c r="H133" s="167">
        <f>SUM(H117:H132)</f>
        <v>20367.440000000002</v>
      </c>
      <c r="I133" s="313">
        <f>SUM(I117:I132)</f>
        <v>171283.39</v>
      </c>
      <c r="J133" s="1236"/>
      <c r="K133" s="1236"/>
      <c r="L133" s="1236"/>
    </row>
    <row r="134" spans="1:12" s="3" customFormat="1" ht="78.75" customHeight="1" thickBot="1" x14ac:dyDescent="0.3">
      <c r="A134" s="895" t="s">
        <v>372</v>
      </c>
      <c r="B134" s="896" t="s">
        <v>405</v>
      </c>
      <c r="C134" s="897" t="s">
        <v>361</v>
      </c>
      <c r="D134" s="897" t="s">
        <v>324</v>
      </c>
      <c r="E134" s="898" t="s">
        <v>1548</v>
      </c>
      <c r="F134" s="899"/>
      <c r="G134" s="899"/>
      <c r="H134" s="899">
        <v>23962.400000000001</v>
      </c>
      <c r="I134" s="899">
        <v>378045.67</v>
      </c>
      <c r="J134" s="1299">
        <v>109252.15</v>
      </c>
      <c r="K134" s="1299">
        <v>79730.84</v>
      </c>
      <c r="L134" s="1299">
        <v>257020.62</v>
      </c>
    </row>
    <row r="135" spans="1:12" s="3" customFormat="1" ht="14.25" x14ac:dyDescent="0.25">
      <c r="A135" s="895" t="s">
        <v>372</v>
      </c>
      <c r="B135" s="896" t="s">
        <v>405</v>
      </c>
      <c r="C135" s="897" t="s">
        <v>383</v>
      </c>
      <c r="D135" s="897" t="s">
        <v>383</v>
      </c>
      <c r="E135" s="898" t="s">
        <v>399</v>
      </c>
      <c r="F135" s="899"/>
      <c r="G135" s="899">
        <v>9265.98</v>
      </c>
      <c r="H135" s="899">
        <v>9260</v>
      </c>
      <c r="I135" s="899">
        <f t="shared" ref="I135:I141" si="4">SUM(F135:H135)</f>
        <v>18525.98</v>
      </c>
      <c r="J135" s="1299">
        <v>0</v>
      </c>
      <c r="K135" s="1299">
        <v>0</v>
      </c>
      <c r="L135" s="1299">
        <v>0</v>
      </c>
    </row>
    <row r="136" spans="1:12" s="3" customFormat="1" ht="66.75" customHeight="1" x14ac:dyDescent="0.25">
      <c r="A136" s="900" t="s">
        <v>372</v>
      </c>
      <c r="B136" s="901" t="s">
        <v>405</v>
      </c>
      <c r="C136" s="902" t="s">
        <v>383</v>
      </c>
      <c r="D136" s="902" t="s">
        <v>383</v>
      </c>
      <c r="E136" s="903" t="s">
        <v>400</v>
      </c>
      <c r="F136" s="904"/>
      <c r="G136" s="904">
        <v>131255.18</v>
      </c>
      <c r="H136" s="904"/>
      <c r="I136" s="904">
        <v>110823</v>
      </c>
      <c r="J136" s="1299">
        <v>0</v>
      </c>
      <c r="K136" s="1299">
        <v>0</v>
      </c>
      <c r="L136" s="1299">
        <v>110823</v>
      </c>
    </row>
    <row r="137" spans="1:12" s="3" customFormat="1" ht="39" customHeight="1" x14ac:dyDescent="0.25">
      <c r="A137" s="900" t="s">
        <v>372</v>
      </c>
      <c r="B137" s="901" t="s">
        <v>405</v>
      </c>
      <c r="C137" s="902" t="s">
        <v>383</v>
      </c>
      <c r="D137" s="902" t="s">
        <v>383</v>
      </c>
      <c r="E137" s="903" t="s">
        <v>401</v>
      </c>
      <c r="F137" s="904"/>
      <c r="G137" s="904">
        <v>5000</v>
      </c>
      <c r="H137" s="904">
        <v>5000</v>
      </c>
      <c r="I137" s="904">
        <f t="shared" si="4"/>
        <v>10000</v>
      </c>
      <c r="J137" s="1299">
        <v>0</v>
      </c>
      <c r="K137" s="1299">
        <v>0</v>
      </c>
      <c r="L137" s="1299">
        <v>0</v>
      </c>
    </row>
    <row r="138" spans="1:12" ht="44.25" customHeight="1" thickBot="1" x14ac:dyDescent="0.3">
      <c r="A138" s="905" t="s">
        <v>372</v>
      </c>
      <c r="B138" s="906" t="s">
        <v>405</v>
      </c>
      <c r="C138" s="907" t="s">
        <v>383</v>
      </c>
      <c r="D138" s="907" t="s">
        <v>383</v>
      </c>
      <c r="E138" s="908" t="s">
        <v>402</v>
      </c>
      <c r="F138" s="909"/>
      <c r="G138" s="909">
        <v>5000</v>
      </c>
      <c r="H138" s="909">
        <v>5000</v>
      </c>
      <c r="I138" s="909">
        <f t="shared" si="4"/>
        <v>10000</v>
      </c>
      <c r="J138" s="1299">
        <v>10000</v>
      </c>
      <c r="K138" s="1299">
        <v>10000</v>
      </c>
      <c r="L138" s="1299">
        <v>10000</v>
      </c>
    </row>
    <row r="139" spans="1:12" ht="26.25" thickBot="1" x14ac:dyDescent="0.3">
      <c r="A139" s="910" t="s">
        <v>372</v>
      </c>
      <c r="B139" s="911" t="s">
        <v>405</v>
      </c>
      <c r="C139" s="912" t="s">
        <v>383</v>
      </c>
      <c r="D139" s="913" t="s">
        <v>330</v>
      </c>
      <c r="E139" s="914" t="s">
        <v>403</v>
      </c>
      <c r="F139" s="915"/>
      <c r="G139" s="915">
        <v>100000</v>
      </c>
      <c r="H139" s="915">
        <v>100000</v>
      </c>
      <c r="I139" s="915">
        <f t="shared" si="4"/>
        <v>200000</v>
      </c>
      <c r="J139" s="1299">
        <v>0</v>
      </c>
      <c r="K139" s="1299">
        <v>0</v>
      </c>
      <c r="L139" s="1299">
        <v>0</v>
      </c>
    </row>
    <row r="140" spans="1:12" ht="15.75" thickBot="1" x14ac:dyDescent="0.3">
      <c r="A140" s="910" t="s">
        <v>372</v>
      </c>
      <c r="B140" s="911" t="s">
        <v>376</v>
      </c>
      <c r="C140" s="911" t="s">
        <v>376</v>
      </c>
      <c r="D140" s="916" t="s">
        <v>334</v>
      </c>
      <c r="E140" s="914" t="s">
        <v>404</v>
      </c>
      <c r="F140" s="915"/>
      <c r="G140" s="915">
        <v>35000</v>
      </c>
      <c r="H140" s="915">
        <v>35000</v>
      </c>
      <c r="I140" s="915">
        <f t="shared" si="4"/>
        <v>70000</v>
      </c>
      <c r="J140" s="1299">
        <v>0</v>
      </c>
      <c r="K140" s="1299">
        <v>0</v>
      </c>
      <c r="L140" s="1299">
        <v>0</v>
      </c>
    </row>
    <row r="141" spans="1:12" ht="15.75" thickBot="1" x14ac:dyDescent="0.3">
      <c r="A141" s="910" t="s">
        <v>372</v>
      </c>
      <c r="B141" s="911" t="s">
        <v>376</v>
      </c>
      <c r="C141" s="911" t="s">
        <v>376</v>
      </c>
      <c r="D141" s="916" t="s">
        <v>368</v>
      </c>
      <c r="E141" s="914" t="s">
        <v>368</v>
      </c>
      <c r="F141" s="915"/>
      <c r="G141" s="915">
        <v>75000</v>
      </c>
      <c r="H141" s="915">
        <v>75000</v>
      </c>
      <c r="I141" s="915">
        <f t="shared" si="4"/>
        <v>150000</v>
      </c>
      <c r="J141" s="1299">
        <v>49150.45</v>
      </c>
      <c r="K141" s="1299">
        <v>49150.45</v>
      </c>
      <c r="L141" s="1299">
        <v>49150.45</v>
      </c>
    </row>
    <row r="142" spans="1:12" s="998" customFormat="1" ht="43.5" customHeight="1" thickBot="1" x14ac:dyDescent="0.3">
      <c r="A142" s="910" t="s">
        <v>372</v>
      </c>
      <c r="B142" s="911" t="s">
        <v>376</v>
      </c>
      <c r="C142" s="911" t="s">
        <v>376</v>
      </c>
      <c r="D142" s="916" t="s">
        <v>368</v>
      </c>
      <c r="E142" s="914" t="s">
        <v>368</v>
      </c>
      <c r="F142" s="915"/>
      <c r="G142" s="915">
        <v>75000</v>
      </c>
      <c r="H142" s="915">
        <v>75000</v>
      </c>
      <c r="I142" s="915">
        <v>16475.509999999998</v>
      </c>
      <c r="J142" s="1299">
        <v>0</v>
      </c>
      <c r="K142" s="1299">
        <v>0</v>
      </c>
      <c r="L142" s="1299">
        <v>16475.509999999998</v>
      </c>
    </row>
    <row r="143" spans="1:12" s="998" customFormat="1" ht="60.75" customHeight="1" thickBot="1" x14ac:dyDescent="0.3">
      <c r="A143" s="910" t="s">
        <v>372</v>
      </c>
      <c r="B143" s="911" t="s">
        <v>376</v>
      </c>
      <c r="C143" s="912" t="s">
        <v>1314</v>
      </c>
      <c r="D143" s="916" t="s">
        <v>1538</v>
      </c>
      <c r="E143" s="914" t="s">
        <v>1537</v>
      </c>
      <c r="F143" s="915"/>
      <c r="G143" s="915"/>
      <c r="H143" s="915">
        <v>358602.55</v>
      </c>
      <c r="I143" s="915"/>
      <c r="J143" s="1364" t="s">
        <v>1565</v>
      </c>
      <c r="K143" s="1365"/>
      <c r="L143" s="1366"/>
    </row>
    <row r="144" spans="1:12" s="3" customFormat="1" ht="12.75" customHeight="1" thickBot="1" x14ac:dyDescent="0.3">
      <c r="A144" s="169"/>
      <c r="B144" s="170"/>
      <c r="C144" s="170"/>
      <c r="D144" s="171"/>
      <c r="E144" s="172"/>
      <c r="F144" s="167">
        <f>SUM(F135:F141)</f>
        <v>0</v>
      </c>
      <c r="G144" s="167">
        <f>SUM(G135:G141)</f>
        <v>360521.16000000003</v>
      </c>
      <c r="H144" s="167">
        <f>SUM(H135:H143)</f>
        <v>662862.55000000005</v>
      </c>
      <c r="I144" s="313">
        <f>SUM(I134:I143)</f>
        <v>963870.15999999992</v>
      </c>
      <c r="J144" s="1236"/>
      <c r="K144" s="1236"/>
      <c r="L144" s="1236"/>
    </row>
    <row r="145" spans="1:12" ht="102" customHeight="1" thickBot="1" x14ac:dyDescent="0.3">
      <c r="A145" s="945" t="s">
        <v>1315</v>
      </c>
      <c r="B145" s="946" t="s">
        <v>896</v>
      </c>
      <c r="C145" s="946" t="s">
        <v>897</v>
      </c>
      <c r="D145" s="946" t="s">
        <v>898</v>
      </c>
      <c r="E145" s="955" t="s">
        <v>899</v>
      </c>
      <c r="F145" s="956"/>
      <c r="G145" s="956">
        <v>64678.63</v>
      </c>
      <c r="H145" s="956"/>
      <c r="I145" s="957">
        <v>64678.63</v>
      </c>
      <c r="J145" s="1299">
        <v>3439.17</v>
      </c>
      <c r="K145" s="1299">
        <v>1805.04</v>
      </c>
      <c r="L145" s="1299">
        <v>16293.91</v>
      </c>
    </row>
    <row r="146" spans="1:12" s="998" customFormat="1" ht="102" customHeight="1" thickBot="1" x14ac:dyDescent="0.3">
      <c r="A146" s="945" t="s">
        <v>1315</v>
      </c>
      <c r="B146" s="946" t="s">
        <v>896</v>
      </c>
      <c r="C146" s="1221" t="s">
        <v>1531</v>
      </c>
      <c r="D146" s="946" t="s">
        <v>1531</v>
      </c>
      <c r="E146" s="955" t="s">
        <v>325</v>
      </c>
      <c r="F146" s="956"/>
      <c r="G146" s="956">
        <v>24102</v>
      </c>
      <c r="H146" s="956"/>
      <c r="I146" s="957">
        <f>SUM(F146:H146)</f>
        <v>24102</v>
      </c>
      <c r="J146" s="1299">
        <v>11401.9</v>
      </c>
      <c r="K146" s="1299">
        <v>0</v>
      </c>
      <c r="L146" s="1299">
        <v>24102</v>
      </c>
    </row>
    <row r="147" spans="1:12" s="998" customFormat="1" ht="102" customHeight="1" thickBot="1" x14ac:dyDescent="0.3">
      <c r="A147" s="945" t="s">
        <v>1315</v>
      </c>
      <c r="B147" s="946" t="s">
        <v>896</v>
      </c>
      <c r="C147" s="1221" t="s">
        <v>1536</v>
      </c>
      <c r="D147" s="946" t="s">
        <v>1536</v>
      </c>
      <c r="E147" s="955" t="s">
        <v>325</v>
      </c>
      <c r="F147" s="956"/>
      <c r="G147" s="956">
        <v>2000</v>
      </c>
      <c r="H147" s="956"/>
      <c r="I147" s="957">
        <f>SUM(F147:H147)</f>
        <v>2000</v>
      </c>
      <c r="J147" s="1299">
        <v>2000</v>
      </c>
      <c r="K147" s="1299">
        <v>2000</v>
      </c>
      <c r="L147" s="1299">
        <v>2000</v>
      </c>
    </row>
    <row r="148" spans="1:12" s="998" customFormat="1" ht="102" customHeight="1" thickBot="1" x14ac:dyDescent="0.3">
      <c r="A148" s="945" t="s">
        <v>1315</v>
      </c>
      <c r="B148" s="946" t="s">
        <v>896</v>
      </c>
      <c r="C148" s="1221" t="s">
        <v>1549</v>
      </c>
      <c r="D148" s="946" t="s">
        <v>1549</v>
      </c>
      <c r="E148" s="955" t="s">
        <v>325</v>
      </c>
      <c r="F148" s="956"/>
      <c r="G148" s="956">
        <v>2240</v>
      </c>
      <c r="H148" s="956"/>
      <c r="I148" s="957">
        <f>SUM(F148:H148)</f>
        <v>2240</v>
      </c>
      <c r="J148" s="1299">
        <v>2108.13</v>
      </c>
      <c r="K148" s="1299">
        <v>0</v>
      </c>
      <c r="L148" s="1299">
        <v>2240</v>
      </c>
    </row>
    <row r="149" spans="1:12" s="3" customFormat="1" ht="11.25" customHeight="1" thickBot="1" x14ac:dyDescent="0.3">
      <c r="A149" s="169"/>
      <c r="B149" s="170"/>
      <c r="C149" s="170"/>
      <c r="D149" s="171"/>
      <c r="E149" s="172"/>
      <c r="F149" s="309">
        <f>SUM(F141)</f>
        <v>0</v>
      </c>
      <c r="G149" s="309">
        <f>SUM(G145)</f>
        <v>64678.63</v>
      </c>
      <c r="H149" s="309">
        <f>SUM(H145)</f>
        <v>0</v>
      </c>
      <c r="I149" s="313">
        <f>SUM(I145:I148)</f>
        <v>93020.63</v>
      </c>
      <c r="J149" s="1236"/>
      <c r="K149" s="1236"/>
      <c r="L149" s="1236"/>
    </row>
    <row r="150" spans="1:12" ht="38.25" x14ac:dyDescent="0.25">
      <c r="A150" s="947" t="s">
        <v>1072</v>
      </c>
      <c r="B150" s="947" t="s">
        <v>1313</v>
      </c>
      <c r="C150" s="947" t="s">
        <v>1307</v>
      </c>
      <c r="D150" s="947" t="s">
        <v>1314</v>
      </c>
      <c r="E150" s="947" t="s">
        <v>555</v>
      </c>
      <c r="F150" s="948"/>
      <c r="G150" s="948">
        <v>20000</v>
      </c>
      <c r="H150" s="948"/>
      <c r="I150" s="949">
        <f t="shared" ref="I150:I171" si="5">SUM(F150:H150)</f>
        <v>20000</v>
      </c>
      <c r="J150" s="1299">
        <v>0</v>
      </c>
      <c r="K150" s="1299">
        <v>0</v>
      </c>
      <c r="L150" s="1299">
        <v>0</v>
      </c>
    </row>
    <row r="151" spans="1:12" ht="25.5" x14ac:dyDescent="0.25">
      <c r="A151" s="889" t="s">
        <v>1072</v>
      </c>
      <c r="B151" s="889" t="s">
        <v>1313</v>
      </c>
      <c r="C151" s="889" t="s">
        <v>1310</v>
      </c>
      <c r="D151" s="889" t="s">
        <v>1314</v>
      </c>
      <c r="E151" s="889" t="s">
        <v>555</v>
      </c>
      <c r="F151" s="893"/>
      <c r="G151" s="893">
        <v>15840</v>
      </c>
      <c r="H151" s="893"/>
      <c r="I151" s="950">
        <f t="shared" si="5"/>
        <v>15840</v>
      </c>
      <c r="J151" s="1299">
        <v>0</v>
      </c>
      <c r="K151" s="1299">
        <v>0</v>
      </c>
      <c r="L151" s="1299">
        <v>0</v>
      </c>
    </row>
    <row r="152" spans="1:12" ht="26.25" thickBot="1" x14ac:dyDescent="0.3">
      <c r="A152" s="951" t="s">
        <v>1072</v>
      </c>
      <c r="B152" s="951" t="s">
        <v>1313</v>
      </c>
      <c r="C152" s="951" t="s">
        <v>1303</v>
      </c>
      <c r="D152" s="951" t="s">
        <v>1314</v>
      </c>
      <c r="E152" s="951" t="s">
        <v>555</v>
      </c>
      <c r="F152" s="952"/>
      <c r="G152" s="952">
        <v>60000</v>
      </c>
      <c r="H152" s="952"/>
      <c r="I152" s="953">
        <f t="shared" si="5"/>
        <v>60000</v>
      </c>
      <c r="J152" s="1299">
        <v>0</v>
      </c>
      <c r="K152" s="1299">
        <v>0</v>
      </c>
      <c r="L152" s="1299">
        <v>0</v>
      </c>
    </row>
    <row r="153" spans="1:12" s="3" customFormat="1" ht="11.25" customHeight="1" thickBot="1" x14ac:dyDescent="0.3">
      <c r="A153" s="169"/>
      <c r="B153" s="170"/>
      <c r="C153" s="170"/>
      <c r="D153" s="171"/>
      <c r="E153" s="172"/>
      <c r="F153" s="309">
        <f>SUM(F150:F152)</f>
        <v>0</v>
      </c>
      <c r="G153" s="309">
        <f>SUM(G150:G152)</f>
        <v>95840</v>
      </c>
      <c r="H153" s="309">
        <f>SUM(H150:H152)</f>
        <v>0</v>
      </c>
      <c r="I153" s="954">
        <f>SUM(I150:I152)</f>
        <v>95840</v>
      </c>
      <c r="J153" s="1236"/>
      <c r="K153" s="1236"/>
      <c r="L153" s="1236"/>
    </row>
    <row r="154" spans="1:12" ht="82.5" customHeight="1" x14ac:dyDescent="0.25">
      <c r="A154" s="417" t="s">
        <v>1316</v>
      </c>
      <c r="B154" s="418" t="s">
        <v>553</v>
      </c>
      <c r="C154" s="419" t="s">
        <v>1532</v>
      </c>
      <c r="D154" s="419" t="s">
        <v>554</v>
      </c>
      <c r="E154" s="420" t="s">
        <v>555</v>
      </c>
      <c r="F154" s="421">
        <v>4500</v>
      </c>
      <c r="G154" s="421">
        <f>10500+783.76</f>
        <v>11283.76</v>
      </c>
      <c r="H154" s="421"/>
      <c r="I154" s="421">
        <f>SUM(F154:H154)</f>
        <v>15783.76</v>
      </c>
      <c r="J154" s="1299">
        <v>0</v>
      </c>
      <c r="K154" s="1299">
        <v>0</v>
      </c>
      <c r="L154" s="1299">
        <v>0</v>
      </c>
    </row>
    <row r="155" spans="1:12" s="998" customFormat="1" ht="70.5" customHeight="1" thickBot="1" x14ac:dyDescent="0.3">
      <c r="A155" s="417" t="s">
        <v>1316</v>
      </c>
      <c r="B155" s="418" t="s">
        <v>553</v>
      </c>
      <c r="C155" s="1008" t="s">
        <v>1533</v>
      </c>
      <c r="D155" s="1008" t="s">
        <v>1339</v>
      </c>
      <c r="E155" s="1009" t="s">
        <v>555</v>
      </c>
      <c r="F155" s="1010"/>
      <c r="G155" s="1010"/>
      <c r="H155" s="1010">
        <f>+I155</f>
        <v>1185415.32</v>
      </c>
      <c r="I155" s="421">
        <v>1185415.32</v>
      </c>
      <c r="J155" s="1299">
        <v>0</v>
      </c>
      <c r="K155" s="1299">
        <v>0</v>
      </c>
      <c r="L155" s="1299">
        <v>0</v>
      </c>
    </row>
    <row r="156" spans="1:12" s="3" customFormat="1" ht="11.25" customHeight="1" thickBot="1" x14ac:dyDescent="0.3">
      <c r="A156" s="169"/>
      <c r="B156" s="170"/>
      <c r="C156" s="170"/>
      <c r="D156" s="171"/>
      <c r="E156" s="172"/>
      <c r="F156" s="167">
        <f>SUM(F154:F155)</f>
        <v>4500</v>
      </c>
      <c r="G156" s="167">
        <f>SUM(G154:G155)</f>
        <v>11283.76</v>
      </c>
      <c r="H156" s="167">
        <f>SUM(H154:H155)</f>
        <v>1185415.32</v>
      </c>
      <c r="I156" s="313">
        <f>SUM(I154:I155)</f>
        <v>1201199.08</v>
      </c>
      <c r="J156" s="1236"/>
      <c r="K156" s="1236"/>
      <c r="L156" s="1236"/>
    </row>
    <row r="157" spans="1:12" ht="119.25" customHeight="1" x14ac:dyDescent="0.25">
      <c r="A157" s="535" t="s">
        <v>467</v>
      </c>
      <c r="B157" s="535" t="s">
        <v>1002</v>
      </c>
      <c r="C157" s="535" t="s">
        <v>994</v>
      </c>
      <c r="D157" s="710" t="s">
        <v>1003</v>
      </c>
      <c r="E157" s="710" t="s">
        <v>1004</v>
      </c>
      <c r="F157" s="712"/>
      <c r="G157" s="538">
        <f>'POA 2018'!L110</f>
        <v>380</v>
      </c>
      <c r="H157" s="712"/>
      <c r="I157" s="538">
        <f t="shared" si="5"/>
        <v>380</v>
      </c>
      <c r="J157" s="1367">
        <v>0</v>
      </c>
      <c r="K157" s="1367">
        <v>0</v>
      </c>
      <c r="L157" s="1367">
        <v>0</v>
      </c>
    </row>
    <row r="158" spans="1:12" ht="95.25" customHeight="1" x14ac:dyDescent="0.25">
      <c r="A158" s="535" t="s">
        <v>467</v>
      </c>
      <c r="B158" s="535" t="s">
        <v>1002</v>
      </c>
      <c r="C158" s="535" t="s">
        <v>996</v>
      </c>
      <c r="D158" s="711" t="s">
        <v>1003</v>
      </c>
      <c r="E158" s="711" t="s">
        <v>1004</v>
      </c>
      <c r="F158" s="714"/>
      <c r="G158" s="715">
        <f>'POA 2018'!L111</f>
        <v>370.27</v>
      </c>
      <c r="H158" s="716"/>
      <c r="I158" s="715">
        <f t="shared" si="5"/>
        <v>370.27</v>
      </c>
      <c r="J158" s="1368"/>
      <c r="K158" s="1368"/>
      <c r="L158" s="1368"/>
    </row>
    <row r="159" spans="1:12" ht="64.5" thickBot="1" x14ac:dyDescent="0.3">
      <c r="A159" s="535" t="s">
        <v>467</v>
      </c>
      <c r="B159" s="535" t="s">
        <v>1002</v>
      </c>
      <c r="C159" s="535" t="s">
        <v>997</v>
      </c>
      <c r="D159" s="710" t="s">
        <v>1003</v>
      </c>
      <c r="E159" s="710" t="s">
        <v>1004</v>
      </c>
      <c r="F159" s="712"/>
      <c r="G159" s="713">
        <f>'POA 2018'!L112</f>
        <v>370</v>
      </c>
      <c r="H159" s="712"/>
      <c r="I159" s="713">
        <f t="shared" si="5"/>
        <v>370</v>
      </c>
      <c r="J159" s="1369"/>
      <c r="K159" s="1369"/>
      <c r="L159" s="1369"/>
    </row>
    <row r="160" spans="1:12" s="3" customFormat="1" ht="11.25" customHeight="1" thickBot="1" x14ac:dyDescent="0.3">
      <c r="A160" s="169"/>
      <c r="B160" s="170"/>
      <c r="C160" s="170"/>
      <c r="D160" s="171"/>
      <c r="E160" s="172"/>
      <c r="F160" s="167">
        <f>SUM(F157:F159)</f>
        <v>0</v>
      </c>
      <c r="G160" s="167">
        <f>SUM(G157:G159)</f>
        <v>1120.27</v>
      </c>
      <c r="H160" s="167">
        <f>SUM(H157:H159)</f>
        <v>0</v>
      </c>
      <c r="I160" s="313">
        <f>SUM(I157:I159)</f>
        <v>1120.27</v>
      </c>
      <c r="J160" s="1236"/>
      <c r="K160" s="1236"/>
      <c r="L160" s="1236"/>
    </row>
    <row r="161" spans="1:12" ht="54.75" customHeight="1" x14ac:dyDescent="0.25">
      <c r="A161" s="775" t="s">
        <v>918</v>
      </c>
      <c r="B161" s="776" t="s">
        <v>883</v>
      </c>
      <c r="C161" s="776" t="s">
        <v>1527</v>
      </c>
      <c r="D161" s="776" t="s">
        <v>920</v>
      </c>
      <c r="E161" s="777" t="s">
        <v>919</v>
      </c>
      <c r="F161" s="778">
        <v>19487.18</v>
      </c>
      <c r="G161" s="778"/>
      <c r="H161" s="778"/>
      <c r="I161" s="778">
        <f t="shared" si="5"/>
        <v>19487.18</v>
      </c>
      <c r="J161" s="1299">
        <v>0</v>
      </c>
      <c r="K161" s="1299">
        <v>0</v>
      </c>
      <c r="L161" s="1299">
        <v>0</v>
      </c>
    </row>
    <row r="162" spans="1:12" ht="55.5" customHeight="1" x14ac:dyDescent="0.25">
      <c r="A162" s="1258" t="s">
        <v>918</v>
      </c>
      <c r="B162" s="779" t="s">
        <v>1175</v>
      </c>
      <c r="C162" s="779" t="s">
        <v>1176</v>
      </c>
      <c r="D162" s="779" t="s">
        <v>1174</v>
      </c>
      <c r="E162" s="780" t="s">
        <v>1177</v>
      </c>
      <c r="F162" s="781"/>
      <c r="G162" s="781">
        <v>5000</v>
      </c>
      <c r="H162" s="781"/>
      <c r="I162" s="1259">
        <f t="shared" si="5"/>
        <v>5000</v>
      </c>
      <c r="J162" s="1299">
        <v>0</v>
      </c>
      <c r="K162" s="1299">
        <v>0</v>
      </c>
      <c r="L162" s="1299">
        <v>0</v>
      </c>
    </row>
    <row r="163" spans="1:12" s="998" customFormat="1" ht="55.5" customHeight="1" thickBot="1" x14ac:dyDescent="0.3">
      <c r="A163" s="1260" t="s">
        <v>918</v>
      </c>
      <c r="B163" s="1261" t="s">
        <v>1553</v>
      </c>
      <c r="C163" s="1261" t="s">
        <v>897</v>
      </c>
      <c r="D163" s="1261" t="s">
        <v>897</v>
      </c>
      <c r="E163" s="1261" t="s">
        <v>897</v>
      </c>
      <c r="F163" s="1262"/>
      <c r="G163" s="1262"/>
      <c r="H163" s="1262">
        <v>6690.88</v>
      </c>
      <c r="I163" s="1262">
        <f t="shared" si="5"/>
        <v>6690.88</v>
      </c>
      <c r="J163" s="1299">
        <v>0</v>
      </c>
      <c r="K163" s="1299">
        <v>0</v>
      </c>
      <c r="L163" s="1299">
        <v>51130.879999999997</v>
      </c>
    </row>
    <row r="164" spans="1:12" s="3" customFormat="1" ht="11.25" customHeight="1" thickBot="1" x14ac:dyDescent="0.3">
      <c r="A164" s="169"/>
      <c r="B164" s="170"/>
      <c r="C164" s="170"/>
      <c r="D164" s="171"/>
      <c r="E164" s="172"/>
      <c r="F164" s="167">
        <f>SUM(F161:F162)</f>
        <v>19487.18</v>
      </c>
      <c r="G164" s="167">
        <f>SUM(G161:G162)</f>
        <v>5000</v>
      </c>
      <c r="H164" s="167">
        <f>SUM(H161:H162)</f>
        <v>0</v>
      </c>
      <c r="I164" s="313">
        <f>SUM(I161:I162)</f>
        <v>24487.18</v>
      </c>
      <c r="J164" s="1236"/>
      <c r="K164" s="1236"/>
      <c r="L164" s="1236"/>
    </row>
    <row r="165" spans="1:12" s="129" customFormat="1" ht="77.25" customHeight="1" thickBot="1" x14ac:dyDescent="0.25">
      <c r="A165" s="832" t="s">
        <v>557</v>
      </c>
      <c r="B165" s="833" t="s">
        <v>327</v>
      </c>
      <c r="C165" s="834" t="s">
        <v>1551</v>
      </c>
      <c r="D165" s="835" t="s">
        <v>567</v>
      </c>
      <c r="E165" s="836" t="s">
        <v>568</v>
      </c>
      <c r="F165" s="837"/>
      <c r="G165" s="838"/>
      <c r="H165" s="837">
        <v>154567.76999999999</v>
      </c>
      <c r="I165" s="839">
        <v>307460.28000000003</v>
      </c>
      <c r="J165" s="1299">
        <v>154567.76999999999</v>
      </c>
      <c r="K165" s="1299">
        <v>0</v>
      </c>
      <c r="L165" s="1299">
        <v>307460.28000000003</v>
      </c>
    </row>
    <row r="166" spans="1:12" s="129" customFormat="1" ht="77.25" customHeight="1" thickBot="1" x14ac:dyDescent="0.25">
      <c r="A166" s="832" t="s">
        <v>557</v>
      </c>
      <c r="B166" s="833" t="s">
        <v>327</v>
      </c>
      <c r="C166" s="834" t="s">
        <v>1554</v>
      </c>
      <c r="D166" s="835" t="s">
        <v>567</v>
      </c>
      <c r="E166" s="836" t="s">
        <v>568</v>
      </c>
      <c r="F166" s="837"/>
      <c r="G166" s="838"/>
      <c r="H166" s="837">
        <v>6313.27</v>
      </c>
      <c r="I166" s="839">
        <f t="shared" ref="I166" si="6">SUM(F166:H166)</f>
        <v>6313.27</v>
      </c>
      <c r="J166" s="1299">
        <v>5507.14</v>
      </c>
      <c r="K166" s="1299">
        <v>0</v>
      </c>
      <c r="L166" s="1299">
        <v>6313.27</v>
      </c>
    </row>
    <row r="167" spans="1:12" s="129" customFormat="1" ht="77.25" customHeight="1" thickBot="1" x14ac:dyDescent="0.25">
      <c r="A167" s="832" t="s">
        <v>557</v>
      </c>
      <c r="B167" s="833" t="s">
        <v>327</v>
      </c>
      <c r="C167" s="834" t="s">
        <v>560</v>
      </c>
      <c r="D167" s="835" t="s">
        <v>567</v>
      </c>
      <c r="E167" s="836" t="s">
        <v>568</v>
      </c>
      <c r="F167" s="837"/>
      <c r="G167" s="838">
        <v>4537.09</v>
      </c>
      <c r="H167" s="837"/>
      <c r="I167" s="839">
        <f t="shared" si="5"/>
        <v>4537.09</v>
      </c>
      <c r="J167" s="1299">
        <v>0</v>
      </c>
      <c r="K167" s="1299">
        <v>0</v>
      </c>
      <c r="L167" s="1299">
        <v>0</v>
      </c>
    </row>
    <row r="168" spans="1:12" s="129" customFormat="1" ht="25.5" customHeight="1" x14ac:dyDescent="0.2">
      <c r="A168" s="818" t="s">
        <v>557</v>
      </c>
      <c r="B168" s="819" t="s">
        <v>1215</v>
      </c>
      <c r="C168" s="820" t="s">
        <v>1224</v>
      </c>
      <c r="D168" s="819" t="s">
        <v>1216</v>
      </c>
      <c r="E168" s="821" t="s">
        <v>1217</v>
      </c>
      <c r="F168" s="822"/>
      <c r="G168" s="823">
        <v>4136</v>
      </c>
      <c r="H168" s="822"/>
      <c r="I168" s="824">
        <v>3136</v>
      </c>
      <c r="J168" s="1299">
        <v>0</v>
      </c>
      <c r="K168" s="1299">
        <v>0</v>
      </c>
      <c r="L168" s="1299">
        <v>1344</v>
      </c>
    </row>
    <row r="169" spans="1:12" s="129" customFormat="1" ht="26.25" thickBot="1" x14ac:dyDescent="0.25">
      <c r="A169" s="825" t="s">
        <v>557</v>
      </c>
      <c r="B169" s="826" t="s">
        <v>1215</v>
      </c>
      <c r="C169" s="827" t="s">
        <v>1224</v>
      </c>
      <c r="D169" s="826" t="s">
        <v>1218</v>
      </c>
      <c r="E169" s="828" t="s">
        <v>1219</v>
      </c>
      <c r="F169" s="829">
        <v>392</v>
      </c>
      <c r="G169" s="830">
        <v>392</v>
      </c>
      <c r="H169" s="829"/>
      <c r="I169" s="831">
        <f t="shared" si="5"/>
        <v>784</v>
      </c>
      <c r="J169" s="1299">
        <v>0</v>
      </c>
      <c r="K169" s="1299">
        <v>0</v>
      </c>
      <c r="L169" s="1299">
        <v>0</v>
      </c>
    </row>
    <row r="170" spans="1:12" s="129" customFormat="1" ht="25.5" customHeight="1" x14ac:dyDescent="0.2">
      <c r="A170" s="842" t="s">
        <v>1214</v>
      </c>
      <c r="B170" s="843" t="s">
        <v>1215</v>
      </c>
      <c r="C170" s="844" t="s">
        <v>1225</v>
      </c>
      <c r="D170" s="843" t="s">
        <v>1216</v>
      </c>
      <c r="E170" s="845" t="s">
        <v>1217</v>
      </c>
      <c r="F170" s="846"/>
      <c r="G170" s="847">
        <v>3436</v>
      </c>
      <c r="H170" s="846"/>
      <c r="I170" s="848">
        <v>3136</v>
      </c>
      <c r="J170" s="1299">
        <v>0</v>
      </c>
      <c r="K170" s="1299">
        <v>0</v>
      </c>
      <c r="L170" s="1299">
        <v>1344</v>
      </c>
    </row>
    <row r="171" spans="1:12" s="129" customFormat="1" ht="26.25" thickBot="1" x14ac:dyDescent="0.25">
      <c r="A171" s="825" t="s">
        <v>1214</v>
      </c>
      <c r="B171" s="826" t="s">
        <v>1215</v>
      </c>
      <c r="C171" s="827" t="s">
        <v>1225</v>
      </c>
      <c r="D171" s="826" t="s">
        <v>1218</v>
      </c>
      <c r="E171" s="828" t="s">
        <v>1219</v>
      </c>
      <c r="F171" s="829">
        <v>392</v>
      </c>
      <c r="G171" s="830">
        <v>392</v>
      </c>
      <c r="H171" s="829"/>
      <c r="I171" s="831">
        <f t="shared" si="5"/>
        <v>784</v>
      </c>
      <c r="J171" s="1299">
        <v>0</v>
      </c>
      <c r="K171" s="1299">
        <v>0</v>
      </c>
      <c r="L171" s="1299">
        <v>0</v>
      </c>
    </row>
    <row r="172" spans="1:12" s="129" customFormat="1" ht="25.5" customHeight="1" x14ac:dyDescent="0.2">
      <c r="A172" s="842" t="s">
        <v>1214</v>
      </c>
      <c r="B172" s="843" t="s">
        <v>1215</v>
      </c>
      <c r="C172" s="844" t="s">
        <v>1226</v>
      </c>
      <c r="D172" s="843" t="s">
        <v>1216</v>
      </c>
      <c r="E172" s="845" t="s">
        <v>1217</v>
      </c>
      <c r="F172" s="846">
        <v>896</v>
      </c>
      <c r="G172" s="847">
        <v>896</v>
      </c>
      <c r="H172" s="846">
        <v>1344</v>
      </c>
      <c r="I172" s="848">
        <v>3136</v>
      </c>
      <c r="J172" s="1299">
        <v>0</v>
      </c>
      <c r="K172" s="1299">
        <v>0</v>
      </c>
      <c r="L172" s="1299">
        <v>0</v>
      </c>
    </row>
    <row r="173" spans="1:12" s="129" customFormat="1" ht="26.25" thickBot="1" x14ac:dyDescent="0.25">
      <c r="A173" s="840" t="s">
        <v>1214</v>
      </c>
      <c r="B173" s="826" t="s">
        <v>1215</v>
      </c>
      <c r="C173" s="827" t="s">
        <v>1226</v>
      </c>
      <c r="D173" s="826" t="s">
        <v>1218</v>
      </c>
      <c r="E173" s="828" t="s">
        <v>1219</v>
      </c>
      <c r="F173" s="829">
        <v>392</v>
      </c>
      <c r="G173" s="830">
        <v>392</v>
      </c>
      <c r="H173" s="829"/>
      <c r="I173" s="831">
        <v>784</v>
      </c>
      <c r="J173" s="1299">
        <v>0</v>
      </c>
      <c r="K173" s="1299">
        <v>0</v>
      </c>
      <c r="L173" s="1299">
        <v>0</v>
      </c>
    </row>
    <row r="174" spans="1:12" s="129" customFormat="1" ht="25.5" customHeight="1" x14ac:dyDescent="0.2">
      <c r="A174" s="842" t="s">
        <v>1214</v>
      </c>
      <c r="B174" s="843" t="s">
        <v>1215</v>
      </c>
      <c r="C174" s="844" t="s">
        <v>1227</v>
      </c>
      <c r="D174" s="843" t="s">
        <v>1216</v>
      </c>
      <c r="E174" s="845" t="s">
        <v>1217</v>
      </c>
      <c r="F174" s="846">
        <v>1344</v>
      </c>
      <c r="G174" s="847">
        <v>896</v>
      </c>
      <c r="H174" s="846">
        <v>896</v>
      </c>
      <c r="I174" s="848">
        <v>3136</v>
      </c>
      <c r="J174" s="1299">
        <v>0</v>
      </c>
      <c r="K174" s="1299">
        <v>0</v>
      </c>
      <c r="L174" s="1299">
        <v>1344</v>
      </c>
    </row>
    <row r="175" spans="1:12" s="129" customFormat="1" ht="26.25" thickBot="1" x14ac:dyDescent="0.25">
      <c r="A175" s="811" t="s">
        <v>1214</v>
      </c>
      <c r="B175" s="813" t="s">
        <v>1215</v>
      </c>
      <c r="C175" s="812" t="s">
        <v>1227</v>
      </c>
      <c r="D175" s="813" t="s">
        <v>1218</v>
      </c>
      <c r="E175" s="814" t="s">
        <v>1219</v>
      </c>
      <c r="F175" s="815">
        <v>260</v>
      </c>
      <c r="G175" s="816">
        <v>521</v>
      </c>
      <c r="H175" s="815"/>
      <c r="I175" s="817">
        <v>781</v>
      </c>
      <c r="J175" s="1299">
        <v>0</v>
      </c>
      <c r="K175" s="1299">
        <v>0</v>
      </c>
      <c r="L175" s="1299">
        <v>0</v>
      </c>
    </row>
    <row r="176" spans="1:12" s="129" customFormat="1" ht="25.5" x14ac:dyDescent="0.2">
      <c r="A176" s="842" t="s">
        <v>1214</v>
      </c>
      <c r="B176" s="843" t="s">
        <v>1215</v>
      </c>
      <c r="C176" s="844" t="s">
        <v>1228</v>
      </c>
      <c r="D176" s="819" t="s">
        <v>1216</v>
      </c>
      <c r="E176" s="821" t="s">
        <v>1217</v>
      </c>
      <c r="F176" s="822"/>
      <c r="G176" s="823">
        <v>2066</v>
      </c>
      <c r="H176" s="822"/>
      <c r="I176" s="824">
        <v>2066</v>
      </c>
      <c r="J176" s="1299">
        <v>0</v>
      </c>
      <c r="K176" s="1299">
        <v>0</v>
      </c>
      <c r="L176" s="1299">
        <v>0</v>
      </c>
    </row>
    <row r="177" spans="1:12" s="129" customFormat="1" ht="25.5" x14ac:dyDescent="0.2">
      <c r="A177" s="840" t="s">
        <v>1214</v>
      </c>
      <c r="B177" s="841" t="s">
        <v>1215</v>
      </c>
      <c r="C177" s="812" t="s">
        <v>1228</v>
      </c>
      <c r="D177" s="841" t="s">
        <v>1218</v>
      </c>
      <c r="E177" s="851" t="s">
        <v>1219</v>
      </c>
      <c r="F177" s="852"/>
      <c r="G177" s="853">
        <v>500</v>
      </c>
      <c r="H177" s="852"/>
      <c r="I177" s="854">
        <v>500</v>
      </c>
      <c r="J177" s="1299">
        <v>0</v>
      </c>
      <c r="K177" s="1299">
        <v>0</v>
      </c>
      <c r="L177" s="1299">
        <v>0</v>
      </c>
    </row>
    <row r="178" spans="1:12" s="129" customFormat="1" ht="39.75" customHeight="1" thickBot="1" x14ac:dyDescent="0.25">
      <c r="A178" s="825" t="s">
        <v>1214</v>
      </c>
      <c r="B178" s="826" t="s">
        <v>1215</v>
      </c>
      <c r="C178" s="827" t="s">
        <v>1228</v>
      </c>
      <c r="D178" s="826" t="s">
        <v>1220</v>
      </c>
      <c r="E178" s="828" t="s">
        <v>1477</v>
      </c>
      <c r="F178" s="829"/>
      <c r="G178" s="830">
        <v>300</v>
      </c>
      <c r="H178" s="829"/>
      <c r="I178" s="831">
        <v>300</v>
      </c>
      <c r="J178" s="1299">
        <v>0</v>
      </c>
      <c r="K178" s="1299">
        <v>0</v>
      </c>
      <c r="L178" s="1299">
        <v>0</v>
      </c>
    </row>
    <row r="179" spans="1:12" s="129" customFormat="1" ht="25.5" x14ac:dyDescent="0.2">
      <c r="A179" s="842" t="s">
        <v>1214</v>
      </c>
      <c r="B179" s="843" t="s">
        <v>1215</v>
      </c>
      <c r="C179" s="844" t="s">
        <v>1229</v>
      </c>
      <c r="D179" s="819" t="s">
        <v>1216</v>
      </c>
      <c r="E179" s="821" t="s">
        <v>1217</v>
      </c>
      <c r="F179" s="822">
        <v>1344</v>
      </c>
      <c r="G179" s="823">
        <v>896</v>
      </c>
      <c r="H179" s="822">
        <v>448</v>
      </c>
      <c r="I179" s="824">
        <f t="shared" ref="I179:I184" si="7">SUM(F179:H179)</f>
        <v>2688</v>
      </c>
      <c r="J179" s="1299">
        <v>0</v>
      </c>
      <c r="K179" s="1299">
        <v>0</v>
      </c>
      <c r="L179" s="1299">
        <v>1344</v>
      </c>
    </row>
    <row r="180" spans="1:12" s="129" customFormat="1" ht="26.25" thickBot="1" x14ac:dyDescent="0.25">
      <c r="A180" s="811" t="s">
        <v>1214</v>
      </c>
      <c r="B180" s="813" t="s">
        <v>1215</v>
      </c>
      <c r="C180" s="812" t="s">
        <v>1229</v>
      </c>
      <c r="D180" s="813" t="s">
        <v>1218</v>
      </c>
      <c r="E180" s="814" t="s">
        <v>1219</v>
      </c>
      <c r="F180" s="815">
        <v>156</v>
      </c>
      <c r="G180" s="816">
        <v>156</v>
      </c>
      <c r="H180" s="815"/>
      <c r="I180" s="817">
        <f t="shared" si="7"/>
        <v>312</v>
      </c>
      <c r="J180" s="1299">
        <v>0</v>
      </c>
      <c r="K180" s="1299">
        <v>0</v>
      </c>
      <c r="L180" s="1299">
        <v>0</v>
      </c>
    </row>
    <row r="181" spans="1:12" s="129" customFormat="1" ht="25.5" x14ac:dyDescent="0.2">
      <c r="A181" s="818" t="s">
        <v>1214</v>
      </c>
      <c r="B181" s="819" t="s">
        <v>1215</v>
      </c>
      <c r="C181" s="844" t="s">
        <v>1230</v>
      </c>
      <c r="D181" s="819" t="s">
        <v>1216</v>
      </c>
      <c r="E181" s="821" t="s">
        <v>1217</v>
      </c>
      <c r="F181" s="822"/>
      <c r="G181" s="823">
        <v>1944</v>
      </c>
      <c r="H181" s="822"/>
      <c r="I181" s="824">
        <v>1344</v>
      </c>
      <c r="J181" s="1299">
        <v>0</v>
      </c>
      <c r="K181" s="1299">
        <v>0</v>
      </c>
      <c r="L181" s="1299">
        <v>1344</v>
      </c>
    </row>
    <row r="182" spans="1:12" s="129" customFormat="1" ht="25.5" x14ac:dyDescent="0.2">
      <c r="A182" s="840" t="s">
        <v>1214</v>
      </c>
      <c r="B182" s="841" t="s">
        <v>1215</v>
      </c>
      <c r="C182" s="812" t="s">
        <v>1231</v>
      </c>
      <c r="D182" s="841" t="s">
        <v>1216</v>
      </c>
      <c r="E182" s="851" t="s">
        <v>1217</v>
      </c>
      <c r="F182" s="852"/>
      <c r="G182" s="853">
        <v>1700</v>
      </c>
      <c r="H182" s="852"/>
      <c r="I182" s="854">
        <f t="shared" si="7"/>
        <v>1700</v>
      </c>
      <c r="J182" s="1299">
        <v>0</v>
      </c>
      <c r="K182" s="1299">
        <v>0</v>
      </c>
      <c r="L182" s="1299">
        <v>0</v>
      </c>
    </row>
    <row r="183" spans="1:12" s="129" customFormat="1" ht="25.5" x14ac:dyDescent="0.2">
      <c r="A183" s="840" t="s">
        <v>1214</v>
      </c>
      <c r="B183" s="841" t="s">
        <v>1215</v>
      </c>
      <c r="C183" s="812" t="s">
        <v>1231</v>
      </c>
      <c r="D183" s="841" t="s">
        <v>1218</v>
      </c>
      <c r="E183" s="851" t="s">
        <v>1219</v>
      </c>
      <c r="F183" s="852"/>
      <c r="G183" s="853">
        <v>276</v>
      </c>
      <c r="H183" s="852"/>
      <c r="I183" s="854">
        <f t="shared" si="7"/>
        <v>276</v>
      </c>
      <c r="J183" s="1299">
        <v>0</v>
      </c>
      <c r="K183" s="1299">
        <v>0</v>
      </c>
      <c r="L183" s="1299">
        <v>0</v>
      </c>
    </row>
    <row r="184" spans="1:12" s="129" customFormat="1" ht="25.5" x14ac:dyDescent="0.2">
      <c r="A184" s="840" t="s">
        <v>1214</v>
      </c>
      <c r="B184" s="841" t="s">
        <v>1215</v>
      </c>
      <c r="C184" s="812" t="s">
        <v>1231</v>
      </c>
      <c r="D184" s="841" t="s">
        <v>1220</v>
      </c>
      <c r="E184" s="851" t="s">
        <v>1477</v>
      </c>
      <c r="F184" s="852"/>
      <c r="G184" s="853">
        <v>300</v>
      </c>
      <c r="H184" s="852"/>
      <c r="I184" s="854">
        <f t="shared" si="7"/>
        <v>300</v>
      </c>
      <c r="J184" s="1299">
        <v>0</v>
      </c>
      <c r="K184" s="1299">
        <v>0</v>
      </c>
      <c r="L184" s="1299">
        <v>0</v>
      </c>
    </row>
    <row r="185" spans="1:12" s="129" customFormat="1" ht="26.25" thickBot="1" x14ac:dyDescent="0.25">
      <c r="A185" s="811" t="s">
        <v>1214</v>
      </c>
      <c r="B185" s="813" t="s">
        <v>1215</v>
      </c>
      <c r="C185" s="812" t="s">
        <v>1231</v>
      </c>
      <c r="D185" s="813" t="s">
        <v>1221</v>
      </c>
      <c r="E185" s="814" t="s">
        <v>1222</v>
      </c>
      <c r="F185" s="815"/>
      <c r="G185" s="816">
        <v>300</v>
      </c>
      <c r="H185" s="815"/>
      <c r="I185" s="817">
        <f t="shared" ref="I185:I193" si="8">SUM(F185:H185)</f>
        <v>300</v>
      </c>
      <c r="J185" s="1299">
        <v>0</v>
      </c>
      <c r="K185" s="1299">
        <v>0</v>
      </c>
      <c r="L185" s="1299">
        <v>0</v>
      </c>
    </row>
    <row r="186" spans="1:12" s="129" customFormat="1" ht="25.5" x14ac:dyDescent="0.2">
      <c r="A186" s="818" t="s">
        <v>1214</v>
      </c>
      <c r="B186" s="819" t="s">
        <v>327</v>
      </c>
      <c r="C186" s="820" t="s">
        <v>1232</v>
      </c>
      <c r="D186" s="819" t="s">
        <v>1216</v>
      </c>
      <c r="E186" s="821" t="s">
        <v>1217</v>
      </c>
      <c r="F186" s="822">
        <v>448</v>
      </c>
      <c r="G186" s="823">
        <v>448</v>
      </c>
      <c r="H186" s="822">
        <v>448</v>
      </c>
      <c r="I186" s="817">
        <f t="shared" si="8"/>
        <v>1344</v>
      </c>
      <c r="J186" s="1299">
        <v>0</v>
      </c>
      <c r="K186" s="1299">
        <v>0</v>
      </c>
      <c r="L186" s="1299">
        <v>0</v>
      </c>
    </row>
    <row r="187" spans="1:12" s="129" customFormat="1" ht="25.5" x14ac:dyDescent="0.2">
      <c r="A187" s="840" t="s">
        <v>1214</v>
      </c>
      <c r="B187" s="841" t="s">
        <v>327</v>
      </c>
      <c r="C187" s="849" t="s">
        <v>1233</v>
      </c>
      <c r="D187" s="841" t="s">
        <v>1216</v>
      </c>
      <c r="E187" s="850" t="s">
        <v>1566</v>
      </c>
      <c r="F187" s="852"/>
      <c r="G187" s="853"/>
      <c r="H187" s="852">
        <v>1700</v>
      </c>
      <c r="I187" s="817">
        <f t="shared" si="8"/>
        <v>1700</v>
      </c>
      <c r="J187" s="1299">
        <v>0</v>
      </c>
      <c r="K187" s="1299">
        <v>0</v>
      </c>
      <c r="L187" s="1299">
        <v>0</v>
      </c>
    </row>
    <row r="188" spans="1:12" s="129" customFormat="1" ht="25.5" x14ac:dyDescent="0.2">
      <c r="A188" s="840" t="s">
        <v>1214</v>
      </c>
      <c r="B188" s="841" t="s">
        <v>327</v>
      </c>
      <c r="C188" s="849" t="s">
        <v>1233</v>
      </c>
      <c r="D188" s="841" t="s">
        <v>1218</v>
      </c>
      <c r="E188" s="851" t="s">
        <v>1219</v>
      </c>
      <c r="F188" s="852"/>
      <c r="G188" s="853"/>
      <c r="H188" s="852">
        <v>276</v>
      </c>
      <c r="I188" s="817">
        <f t="shared" si="8"/>
        <v>276</v>
      </c>
      <c r="J188" s="1299">
        <v>0</v>
      </c>
      <c r="K188" s="1299">
        <v>0</v>
      </c>
      <c r="L188" s="1299">
        <v>0</v>
      </c>
    </row>
    <row r="189" spans="1:12" s="129" customFormat="1" ht="25.5" x14ac:dyDescent="0.2">
      <c r="A189" s="840" t="s">
        <v>1214</v>
      </c>
      <c r="B189" s="841" t="s">
        <v>327</v>
      </c>
      <c r="C189" s="849" t="s">
        <v>1233</v>
      </c>
      <c r="D189" s="841" t="s">
        <v>1220</v>
      </c>
      <c r="E189" s="851" t="s">
        <v>1477</v>
      </c>
      <c r="F189" s="852"/>
      <c r="G189" s="853"/>
      <c r="H189" s="852">
        <v>300</v>
      </c>
      <c r="I189" s="817">
        <f t="shared" si="8"/>
        <v>300</v>
      </c>
      <c r="J189" s="1299">
        <v>0</v>
      </c>
      <c r="K189" s="1299">
        <v>0</v>
      </c>
      <c r="L189" s="1299">
        <v>0</v>
      </c>
    </row>
    <row r="190" spans="1:12" s="129" customFormat="1" ht="26.25" thickBot="1" x14ac:dyDescent="0.25">
      <c r="A190" s="811" t="s">
        <v>1214</v>
      </c>
      <c r="B190" s="813" t="s">
        <v>327</v>
      </c>
      <c r="C190" s="812" t="s">
        <v>1233</v>
      </c>
      <c r="D190" s="813" t="s">
        <v>1221</v>
      </c>
      <c r="E190" s="814" t="s">
        <v>1223</v>
      </c>
      <c r="F190" s="815"/>
      <c r="G190" s="816"/>
      <c r="H190" s="815">
        <v>300</v>
      </c>
      <c r="I190" s="817">
        <f t="shared" si="8"/>
        <v>300</v>
      </c>
      <c r="J190" s="1299">
        <v>0</v>
      </c>
      <c r="K190" s="1299">
        <v>0</v>
      </c>
      <c r="L190" s="1299">
        <v>0</v>
      </c>
    </row>
    <row r="191" spans="1:12" s="129" customFormat="1" ht="25.5" x14ac:dyDescent="0.2">
      <c r="A191" s="818" t="s">
        <v>1214</v>
      </c>
      <c r="B191" s="819" t="s">
        <v>1215</v>
      </c>
      <c r="C191" s="820" t="s">
        <v>1234</v>
      </c>
      <c r="D191" s="819" t="s">
        <v>1216</v>
      </c>
      <c r="E191" s="821" t="s">
        <v>1217</v>
      </c>
      <c r="F191" s="822"/>
      <c r="G191" s="823">
        <v>2348</v>
      </c>
      <c r="H191" s="822"/>
      <c r="I191" s="824">
        <f t="shared" si="8"/>
        <v>2348</v>
      </c>
      <c r="J191" s="1299">
        <v>0</v>
      </c>
      <c r="K191" s="1299">
        <v>0</v>
      </c>
      <c r="L191" s="1299">
        <v>0</v>
      </c>
    </row>
    <row r="192" spans="1:12" s="129" customFormat="1" ht="25.5" x14ac:dyDescent="0.2">
      <c r="A192" s="840" t="s">
        <v>1214</v>
      </c>
      <c r="B192" s="841" t="s">
        <v>1215</v>
      </c>
      <c r="C192" s="849" t="s">
        <v>1234</v>
      </c>
      <c r="D192" s="841" t="s">
        <v>1218</v>
      </c>
      <c r="E192" s="851" t="s">
        <v>1219</v>
      </c>
      <c r="F192" s="852"/>
      <c r="G192" s="853">
        <v>352</v>
      </c>
      <c r="H192" s="852"/>
      <c r="I192" s="854">
        <f t="shared" si="8"/>
        <v>352</v>
      </c>
      <c r="J192" s="1299">
        <v>0</v>
      </c>
      <c r="K192" s="1299">
        <v>0</v>
      </c>
      <c r="L192" s="1299">
        <v>0</v>
      </c>
    </row>
    <row r="193" spans="1:12" s="129" customFormat="1" ht="26.25" thickBot="1" x14ac:dyDescent="0.25">
      <c r="A193" s="811" t="s">
        <v>1214</v>
      </c>
      <c r="B193" s="813" t="s">
        <v>1215</v>
      </c>
      <c r="C193" s="812" t="s">
        <v>1234</v>
      </c>
      <c r="D193" s="813" t="s">
        <v>1220</v>
      </c>
      <c r="E193" s="814" t="s">
        <v>1477</v>
      </c>
      <c r="F193" s="815"/>
      <c r="G193" s="816">
        <v>300</v>
      </c>
      <c r="H193" s="815"/>
      <c r="I193" s="817">
        <f t="shared" si="8"/>
        <v>300</v>
      </c>
      <c r="J193" s="1299">
        <v>0</v>
      </c>
      <c r="K193" s="1299">
        <v>0</v>
      </c>
      <c r="L193" s="1299">
        <v>0</v>
      </c>
    </row>
    <row r="194" spans="1:12" s="129" customFormat="1" ht="45" customHeight="1" x14ac:dyDescent="0.2">
      <c r="A194" s="818" t="s">
        <v>1214</v>
      </c>
      <c r="B194" s="819" t="s">
        <v>1215</v>
      </c>
      <c r="C194" s="820" t="s">
        <v>1235</v>
      </c>
      <c r="D194" s="819" t="s">
        <v>1216</v>
      </c>
      <c r="E194" s="821" t="s">
        <v>1217</v>
      </c>
      <c r="F194" s="846"/>
      <c r="G194" s="847">
        <v>1000</v>
      </c>
      <c r="H194" s="846"/>
      <c r="I194" s="848">
        <f>SUM(G194)</f>
        <v>1000</v>
      </c>
      <c r="J194" s="1299">
        <v>0</v>
      </c>
      <c r="K194" s="1299">
        <v>0</v>
      </c>
      <c r="L194" s="1299">
        <v>0</v>
      </c>
    </row>
    <row r="195" spans="1:12" s="129" customFormat="1" ht="42.75" customHeight="1" thickBot="1" x14ac:dyDescent="0.25">
      <c r="A195" s="825" t="s">
        <v>1214</v>
      </c>
      <c r="B195" s="826" t="s">
        <v>1215</v>
      </c>
      <c r="C195" s="827" t="s">
        <v>1235</v>
      </c>
      <c r="D195" s="826" t="s">
        <v>1218</v>
      </c>
      <c r="E195" s="814" t="s">
        <v>1219</v>
      </c>
      <c r="F195" s="829"/>
      <c r="G195" s="830">
        <v>1000</v>
      </c>
      <c r="H195" s="829"/>
      <c r="I195" s="831">
        <f>SUM(G195)</f>
        <v>1000</v>
      </c>
      <c r="J195" s="1299">
        <v>0</v>
      </c>
      <c r="K195" s="1299">
        <v>0</v>
      </c>
      <c r="L195" s="1299">
        <v>0</v>
      </c>
    </row>
    <row r="196" spans="1:12" s="129" customFormat="1" ht="25.5" customHeight="1" x14ac:dyDescent="0.2">
      <c r="A196" s="842" t="s">
        <v>1214</v>
      </c>
      <c r="B196" s="843" t="s">
        <v>1215</v>
      </c>
      <c r="C196" s="820" t="s">
        <v>1236</v>
      </c>
      <c r="D196" s="819" t="s">
        <v>1216</v>
      </c>
      <c r="E196" s="821" t="s">
        <v>1217</v>
      </c>
      <c r="F196" s="846"/>
      <c r="G196" s="847">
        <v>4536</v>
      </c>
      <c r="H196" s="846"/>
      <c r="I196" s="848">
        <v>3136</v>
      </c>
      <c r="J196" s="1299">
        <v>0</v>
      </c>
      <c r="K196" s="1299">
        <v>0</v>
      </c>
      <c r="L196" s="1299">
        <v>1344</v>
      </c>
    </row>
    <row r="197" spans="1:12" s="129" customFormat="1" ht="26.25" thickBot="1" x14ac:dyDescent="0.25">
      <c r="A197" s="825" t="s">
        <v>1214</v>
      </c>
      <c r="B197" s="826" t="s">
        <v>1215</v>
      </c>
      <c r="C197" s="827" t="s">
        <v>1236</v>
      </c>
      <c r="D197" s="826" t="s">
        <v>1218</v>
      </c>
      <c r="E197" s="828" t="s">
        <v>1219</v>
      </c>
      <c r="F197" s="829">
        <v>392</v>
      </c>
      <c r="G197" s="830">
        <v>392</v>
      </c>
      <c r="H197" s="829"/>
      <c r="I197" s="831">
        <f>SUM(F197:H197)</f>
        <v>784</v>
      </c>
      <c r="J197" s="1299">
        <v>0</v>
      </c>
      <c r="K197" s="1299">
        <v>0</v>
      </c>
      <c r="L197" s="1299">
        <v>0</v>
      </c>
    </row>
    <row r="198" spans="1:12" s="129" customFormat="1" ht="25.5" customHeight="1" x14ac:dyDescent="0.2">
      <c r="A198" s="842" t="s">
        <v>1214</v>
      </c>
      <c r="B198" s="843" t="s">
        <v>1215</v>
      </c>
      <c r="C198" s="844" t="s">
        <v>1237</v>
      </c>
      <c r="D198" s="819" t="s">
        <v>1216</v>
      </c>
      <c r="E198" s="821" t="s">
        <v>1217</v>
      </c>
      <c r="F198" s="846">
        <v>1344</v>
      </c>
      <c r="G198" s="847">
        <v>448</v>
      </c>
      <c r="H198" s="846">
        <v>1344</v>
      </c>
      <c r="I198" s="848">
        <v>3136</v>
      </c>
      <c r="J198" s="1299">
        <v>0</v>
      </c>
      <c r="K198" s="1299">
        <v>0</v>
      </c>
      <c r="L198" s="1299">
        <v>0</v>
      </c>
    </row>
    <row r="199" spans="1:12" s="129" customFormat="1" ht="26.25" thickBot="1" x14ac:dyDescent="0.25">
      <c r="A199" s="825" t="s">
        <v>1214</v>
      </c>
      <c r="B199" s="826" t="s">
        <v>1215</v>
      </c>
      <c r="C199" s="827" t="s">
        <v>1237</v>
      </c>
      <c r="D199" s="826" t="s">
        <v>1218</v>
      </c>
      <c r="E199" s="828" t="s">
        <v>1219</v>
      </c>
      <c r="F199" s="829">
        <v>392</v>
      </c>
      <c r="G199" s="830"/>
      <c r="H199" s="829">
        <v>392</v>
      </c>
      <c r="I199" s="831">
        <f t="shared" ref="I199:I204" si="9">SUM(F199:H199)</f>
        <v>784</v>
      </c>
      <c r="J199" s="1299">
        <v>0</v>
      </c>
      <c r="K199" s="1299">
        <v>0</v>
      </c>
      <c r="L199" s="1299">
        <v>0</v>
      </c>
    </row>
    <row r="200" spans="1:12" s="129" customFormat="1" ht="25.5" customHeight="1" x14ac:dyDescent="0.2">
      <c r="A200" s="842" t="s">
        <v>1214</v>
      </c>
      <c r="B200" s="843" t="s">
        <v>1215</v>
      </c>
      <c r="C200" s="844" t="s">
        <v>1238</v>
      </c>
      <c r="D200" s="819" t="s">
        <v>1216</v>
      </c>
      <c r="E200" s="821" t="s">
        <v>1217</v>
      </c>
      <c r="F200" s="846"/>
      <c r="G200" s="847">
        <v>4136</v>
      </c>
      <c r="H200" s="846"/>
      <c r="I200" s="848">
        <v>3136</v>
      </c>
      <c r="J200" s="1299">
        <v>0</v>
      </c>
      <c r="K200" s="1299">
        <v>0</v>
      </c>
      <c r="L200" s="1299">
        <v>1344</v>
      </c>
    </row>
    <row r="201" spans="1:12" s="129" customFormat="1" ht="26.25" thickBot="1" x14ac:dyDescent="0.25">
      <c r="A201" s="825" t="s">
        <v>1214</v>
      </c>
      <c r="B201" s="826" t="s">
        <v>1215</v>
      </c>
      <c r="C201" s="827" t="s">
        <v>1238</v>
      </c>
      <c r="D201" s="826" t="s">
        <v>1218</v>
      </c>
      <c r="E201" s="828" t="s">
        <v>1219</v>
      </c>
      <c r="F201" s="829">
        <v>392</v>
      </c>
      <c r="G201" s="830">
        <v>392</v>
      </c>
      <c r="H201" s="829"/>
      <c r="I201" s="831">
        <f t="shared" si="9"/>
        <v>784</v>
      </c>
      <c r="J201" s="1299">
        <v>0</v>
      </c>
      <c r="K201" s="1299">
        <v>0</v>
      </c>
      <c r="L201" s="1299">
        <v>0</v>
      </c>
    </row>
    <row r="202" spans="1:12" s="3" customFormat="1" ht="11.25" customHeight="1" thickBot="1" x14ac:dyDescent="0.3">
      <c r="A202" s="169"/>
      <c r="B202" s="170"/>
      <c r="C202" s="170"/>
      <c r="D202" s="171"/>
      <c r="E202" s="172"/>
      <c r="F202" s="167">
        <f>SUM(F167:F201)</f>
        <v>8144</v>
      </c>
      <c r="G202" s="167">
        <f>SUM(G167:G201)</f>
        <v>39388.089999999997</v>
      </c>
      <c r="H202" s="167">
        <f>SUM(H167:H201)</f>
        <v>7448</v>
      </c>
      <c r="I202" s="313">
        <f>SUM(I167:I201)</f>
        <v>50680.09</v>
      </c>
      <c r="J202" s="1236"/>
      <c r="K202" s="1236"/>
      <c r="L202" s="1236"/>
    </row>
    <row r="203" spans="1:12" ht="51.75" thickBot="1" x14ac:dyDescent="0.3">
      <c r="A203" s="876" t="s">
        <v>744</v>
      </c>
      <c r="B203" s="877" t="s">
        <v>131</v>
      </c>
      <c r="C203" s="878" t="s">
        <v>745</v>
      </c>
      <c r="D203" s="879" t="s">
        <v>746</v>
      </c>
      <c r="E203" s="880" t="s">
        <v>1478</v>
      </c>
      <c r="F203" s="881"/>
      <c r="G203" s="881">
        <v>180334.94</v>
      </c>
      <c r="H203" s="881"/>
      <c r="I203" s="882">
        <f t="shared" si="9"/>
        <v>180334.94</v>
      </c>
      <c r="J203" s="1299">
        <v>0</v>
      </c>
      <c r="K203" s="1299">
        <v>0</v>
      </c>
      <c r="L203" s="1299">
        <v>0</v>
      </c>
    </row>
    <row r="204" spans="1:12" ht="66.75" customHeight="1" thickBot="1" x14ac:dyDescent="0.3">
      <c r="A204" s="876" t="s">
        <v>744</v>
      </c>
      <c r="B204" s="877" t="s">
        <v>700</v>
      </c>
      <c r="C204" s="878" t="s">
        <v>747</v>
      </c>
      <c r="D204" s="879" t="s">
        <v>748</v>
      </c>
      <c r="E204" s="880" t="s">
        <v>1479</v>
      </c>
      <c r="F204" s="881"/>
      <c r="G204" s="881">
        <v>147595.99</v>
      </c>
      <c r="H204" s="881"/>
      <c r="I204" s="882">
        <f t="shared" si="9"/>
        <v>147595.99</v>
      </c>
      <c r="J204" s="1299">
        <v>0</v>
      </c>
      <c r="K204" s="1299">
        <v>0</v>
      </c>
      <c r="L204" s="1299">
        <v>0</v>
      </c>
    </row>
    <row r="205" spans="1:12" ht="73.5" customHeight="1" thickBot="1" x14ac:dyDescent="0.3">
      <c r="A205" s="876" t="s">
        <v>744</v>
      </c>
      <c r="B205" s="877" t="s">
        <v>131</v>
      </c>
      <c r="C205" s="878" t="s">
        <v>745</v>
      </c>
      <c r="D205" s="879" t="s">
        <v>746</v>
      </c>
      <c r="E205" s="880" t="s">
        <v>740</v>
      </c>
      <c r="F205" s="881"/>
      <c r="G205" s="881">
        <v>8402</v>
      </c>
      <c r="H205" s="881"/>
      <c r="I205" s="882">
        <v>531401.66</v>
      </c>
      <c r="J205" s="1299">
        <v>130055.4</v>
      </c>
      <c r="K205" s="1299">
        <v>0</v>
      </c>
      <c r="L205" s="1299">
        <v>521621.92</v>
      </c>
    </row>
    <row r="206" spans="1:12" ht="39" thickBot="1" x14ac:dyDescent="0.3">
      <c r="A206" s="864" t="s">
        <v>744</v>
      </c>
      <c r="B206" s="865" t="s">
        <v>1187</v>
      </c>
      <c r="C206" s="865" t="s">
        <v>1286</v>
      </c>
      <c r="D206" s="866" t="s">
        <v>1287</v>
      </c>
      <c r="E206" s="867" t="s">
        <v>1188</v>
      </c>
      <c r="F206" s="868"/>
      <c r="G206" s="868"/>
      <c r="H206" s="868">
        <v>172436</v>
      </c>
      <c r="I206" s="869">
        <v>172436</v>
      </c>
      <c r="J206" s="1299">
        <v>0</v>
      </c>
      <c r="K206" s="1299">
        <v>0</v>
      </c>
      <c r="L206" s="1299">
        <v>0</v>
      </c>
    </row>
    <row r="207" spans="1:12" ht="39" thickBot="1" x14ac:dyDescent="0.3">
      <c r="A207" s="876" t="s">
        <v>744</v>
      </c>
      <c r="B207" s="878" t="s">
        <v>1187</v>
      </c>
      <c r="C207" s="878" t="s">
        <v>1286</v>
      </c>
      <c r="D207" s="879" t="s">
        <v>1287</v>
      </c>
      <c r="E207" s="880" t="s">
        <v>1252</v>
      </c>
      <c r="F207" s="881"/>
      <c r="G207" s="881"/>
      <c r="H207" s="881">
        <v>109000</v>
      </c>
      <c r="I207" s="882">
        <v>109000</v>
      </c>
      <c r="J207" s="1299">
        <v>0</v>
      </c>
      <c r="K207" s="1299">
        <v>0</v>
      </c>
      <c r="L207" s="1299">
        <v>0</v>
      </c>
    </row>
    <row r="208" spans="1:12" ht="26.25" thickBot="1" x14ac:dyDescent="0.3">
      <c r="A208" s="864" t="s">
        <v>744</v>
      </c>
      <c r="B208" s="865" t="s">
        <v>1187</v>
      </c>
      <c r="C208" s="865" t="s">
        <v>1286</v>
      </c>
      <c r="D208" s="866" t="s">
        <v>1287</v>
      </c>
      <c r="E208" s="867" t="s">
        <v>1480</v>
      </c>
      <c r="F208" s="868"/>
      <c r="G208" s="868">
        <v>206150</v>
      </c>
      <c r="H208" s="868"/>
      <c r="I208" s="869">
        <v>206150</v>
      </c>
      <c r="J208" s="1299">
        <v>0</v>
      </c>
      <c r="K208" s="1299">
        <v>0</v>
      </c>
      <c r="L208" s="1299">
        <v>0</v>
      </c>
    </row>
    <row r="209" spans="1:12" ht="39" thickBot="1" x14ac:dyDescent="0.3">
      <c r="A209" s="876" t="s">
        <v>744</v>
      </c>
      <c r="B209" s="878" t="s">
        <v>1187</v>
      </c>
      <c r="C209" s="878" t="s">
        <v>1288</v>
      </c>
      <c r="D209" s="879" t="s">
        <v>1289</v>
      </c>
      <c r="E209" s="880" t="s">
        <v>1290</v>
      </c>
      <c r="F209" s="881"/>
      <c r="G209" s="881"/>
      <c r="H209" s="881">
        <v>5000</v>
      </c>
      <c r="I209" s="882">
        <v>5000</v>
      </c>
      <c r="J209" s="1299">
        <v>0</v>
      </c>
      <c r="K209" s="1299">
        <v>0</v>
      </c>
      <c r="L209" s="1299">
        <v>0</v>
      </c>
    </row>
    <row r="210" spans="1:12" ht="39" thickBot="1" x14ac:dyDescent="0.3">
      <c r="A210" s="864" t="s">
        <v>744</v>
      </c>
      <c r="B210" s="865" t="s">
        <v>1187</v>
      </c>
      <c r="C210" s="865" t="s">
        <v>1288</v>
      </c>
      <c r="D210" s="866" t="s">
        <v>1289</v>
      </c>
      <c r="E210" s="867" t="s">
        <v>1291</v>
      </c>
      <c r="F210" s="868"/>
      <c r="G210" s="868"/>
      <c r="H210" s="868">
        <v>56000</v>
      </c>
      <c r="I210" s="869">
        <v>56000</v>
      </c>
      <c r="J210" s="1299">
        <v>0</v>
      </c>
      <c r="K210" s="1299">
        <v>0</v>
      </c>
      <c r="L210" s="1299">
        <v>0</v>
      </c>
    </row>
    <row r="211" spans="1:12" ht="26.25" thickBot="1" x14ac:dyDescent="0.3">
      <c r="A211" s="876" t="s">
        <v>744</v>
      </c>
      <c r="B211" s="878" t="s">
        <v>1187</v>
      </c>
      <c r="C211" s="878" t="s">
        <v>1288</v>
      </c>
      <c r="D211" s="879" t="s">
        <v>1289</v>
      </c>
      <c r="E211" s="880" t="s">
        <v>1292</v>
      </c>
      <c r="F211" s="881"/>
      <c r="G211" s="881"/>
      <c r="H211" s="881">
        <v>59221</v>
      </c>
      <c r="I211" s="882">
        <v>59221</v>
      </c>
      <c r="J211" s="1299">
        <v>0</v>
      </c>
      <c r="K211" s="1299">
        <v>0</v>
      </c>
      <c r="L211" s="1299">
        <v>0</v>
      </c>
    </row>
    <row r="212" spans="1:12" ht="51" x14ac:dyDescent="0.25">
      <c r="A212" s="870" t="s">
        <v>744</v>
      </c>
      <c r="B212" s="871" t="s">
        <v>1187</v>
      </c>
      <c r="C212" s="871" t="s">
        <v>1288</v>
      </c>
      <c r="D212" s="872" t="s">
        <v>1289</v>
      </c>
      <c r="E212" s="873" t="s">
        <v>1481</v>
      </c>
      <c r="F212" s="874"/>
      <c r="G212" s="874"/>
      <c r="H212" s="874">
        <v>84686.000000000015</v>
      </c>
      <c r="I212" s="875">
        <v>84686.000000000015</v>
      </c>
      <c r="J212" s="1299">
        <v>0</v>
      </c>
      <c r="K212" s="1299">
        <v>0</v>
      </c>
      <c r="L212" s="1299">
        <v>0</v>
      </c>
    </row>
    <row r="213" spans="1:12" ht="25.5" x14ac:dyDescent="0.25">
      <c r="A213" s="889" t="s">
        <v>744</v>
      </c>
      <c r="B213" s="890" t="s">
        <v>1187</v>
      </c>
      <c r="C213" s="890" t="s">
        <v>1288</v>
      </c>
      <c r="D213" s="891" t="s">
        <v>1289</v>
      </c>
      <c r="E213" s="892" t="s">
        <v>1293</v>
      </c>
      <c r="F213" s="893"/>
      <c r="G213" s="893">
        <v>60000</v>
      </c>
      <c r="H213" s="893"/>
      <c r="I213" s="894">
        <v>60000</v>
      </c>
      <c r="J213" s="1299">
        <v>0</v>
      </c>
      <c r="K213" s="1299">
        <v>0</v>
      </c>
      <c r="L213" s="1299">
        <v>0</v>
      </c>
    </row>
    <row r="214" spans="1:12" ht="39" thickBot="1" x14ac:dyDescent="0.3">
      <c r="A214" s="883" t="s">
        <v>744</v>
      </c>
      <c r="B214" s="884" t="s">
        <v>1187</v>
      </c>
      <c r="C214" s="884" t="s">
        <v>1288</v>
      </c>
      <c r="D214" s="885" t="s">
        <v>1289</v>
      </c>
      <c r="E214" s="886" t="s">
        <v>1294</v>
      </c>
      <c r="F214" s="887"/>
      <c r="G214" s="887">
        <v>7200</v>
      </c>
      <c r="H214" s="887"/>
      <c r="I214" s="888">
        <v>7200</v>
      </c>
      <c r="J214" s="1299">
        <v>0</v>
      </c>
      <c r="K214" s="1299">
        <v>0</v>
      </c>
      <c r="L214" s="1299">
        <v>0</v>
      </c>
    </row>
    <row r="215" spans="1:12" ht="39" thickBot="1" x14ac:dyDescent="0.3">
      <c r="A215" s="876" t="s">
        <v>744</v>
      </c>
      <c r="B215" s="878" t="s">
        <v>1187</v>
      </c>
      <c r="C215" s="878" t="s">
        <v>1288</v>
      </c>
      <c r="D215" s="879" t="s">
        <v>1289</v>
      </c>
      <c r="E215" s="880" t="s">
        <v>1295</v>
      </c>
      <c r="F215" s="881"/>
      <c r="G215" s="881"/>
      <c r="H215" s="881">
        <v>244267.00480000002</v>
      </c>
      <c r="I215" s="882">
        <v>244267.00480000002</v>
      </c>
      <c r="J215" s="1299">
        <v>0</v>
      </c>
      <c r="K215" s="1299">
        <v>0</v>
      </c>
      <c r="L215" s="1299">
        <v>0</v>
      </c>
    </row>
    <row r="216" spans="1:12" ht="64.5" thickBot="1" x14ac:dyDescent="0.3">
      <c r="A216" s="864" t="s">
        <v>744</v>
      </c>
      <c r="B216" s="865" t="s">
        <v>1187</v>
      </c>
      <c r="C216" s="865" t="s">
        <v>1288</v>
      </c>
      <c r="D216" s="866" t="s">
        <v>1289</v>
      </c>
      <c r="E216" s="867" t="s">
        <v>1296</v>
      </c>
      <c r="F216" s="868">
        <v>200000</v>
      </c>
      <c r="G216" s="868"/>
      <c r="H216" s="868"/>
      <c r="I216" s="869">
        <v>200000</v>
      </c>
      <c r="J216" s="1299">
        <v>0</v>
      </c>
      <c r="K216" s="1299">
        <v>0</v>
      </c>
      <c r="L216" s="1299">
        <v>0</v>
      </c>
    </row>
    <row r="217" spans="1:12" ht="51.75" thickBot="1" x14ac:dyDescent="0.3">
      <c r="A217" s="876" t="s">
        <v>744</v>
      </c>
      <c r="B217" s="878" t="s">
        <v>1187</v>
      </c>
      <c r="C217" s="878" t="s">
        <v>1288</v>
      </c>
      <c r="D217" s="879" t="s">
        <v>1289</v>
      </c>
      <c r="E217" s="880" t="s">
        <v>1547</v>
      </c>
      <c r="F217" s="881"/>
      <c r="G217" s="881">
        <v>119280.68320000001</v>
      </c>
      <c r="H217" s="881"/>
      <c r="I217" s="882">
        <v>119280.68320000001</v>
      </c>
      <c r="J217" s="1299">
        <v>0</v>
      </c>
      <c r="K217" s="1299">
        <v>0</v>
      </c>
      <c r="L217" s="1299">
        <v>0</v>
      </c>
    </row>
    <row r="218" spans="1:12" ht="39" thickBot="1" x14ac:dyDescent="0.3">
      <c r="A218" s="864" t="s">
        <v>744</v>
      </c>
      <c r="B218" s="865" t="s">
        <v>1187</v>
      </c>
      <c r="C218" s="865" t="s">
        <v>1288</v>
      </c>
      <c r="D218" s="866" t="s">
        <v>1289</v>
      </c>
      <c r="E218" s="867" t="s">
        <v>1297</v>
      </c>
      <c r="F218" s="868"/>
      <c r="G218" s="868">
        <v>182121.00480000002</v>
      </c>
      <c r="H218" s="868"/>
      <c r="I218" s="869">
        <v>182121.00480000002</v>
      </c>
      <c r="J218" s="1299">
        <v>0</v>
      </c>
      <c r="K218" s="1299">
        <v>0</v>
      </c>
      <c r="L218" s="1299">
        <v>0</v>
      </c>
    </row>
    <row r="219" spans="1:12" ht="39" thickBot="1" x14ac:dyDescent="0.3">
      <c r="A219" s="876" t="s">
        <v>744</v>
      </c>
      <c r="B219" s="878" t="s">
        <v>1187</v>
      </c>
      <c r="C219" s="878" t="s">
        <v>1288</v>
      </c>
      <c r="D219" s="879" t="s">
        <v>1289</v>
      </c>
      <c r="E219" s="880" t="s">
        <v>1255</v>
      </c>
      <c r="F219" s="881"/>
      <c r="G219" s="881"/>
      <c r="H219" s="881">
        <v>25000</v>
      </c>
      <c r="I219" s="882">
        <v>25000</v>
      </c>
      <c r="J219" s="1299">
        <v>0</v>
      </c>
      <c r="K219" s="1299">
        <v>0</v>
      </c>
      <c r="L219" s="1299">
        <v>0</v>
      </c>
    </row>
    <row r="220" spans="1:12" s="3" customFormat="1" ht="11.25" customHeight="1" thickBot="1" x14ac:dyDescent="0.3">
      <c r="A220" s="169"/>
      <c r="B220" s="170"/>
      <c r="C220" s="170"/>
      <c r="D220" s="171"/>
      <c r="E220" s="172"/>
      <c r="F220" s="167">
        <f>SUM(F203:F219)</f>
        <v>200000</v>
      </c>
      <c r="G220" s="167">
        <f>SUM(G203:G219)</f>
        <v>911084.6179999999</v>
      </c>
      <c r="H220" s="167">
        <f>SUM(H203:H219)</f>
        <v>755610.0048</v>
      </c>
      <c r="I220" s="313">
        <f>SUM(I203:I219)</f>
        <v>2389694.2828000002</v>
      </c>
      <c r="J220" s="1236"/>
      <c r="K220" s="1236"/>
      <c r="L220" s="1236"/>
    </row>
    <row r="223" spans="1:12" ht="15.75" x14ac:dyDescent="0.25">
      <c r="A223" s="1226" t="s">
        <v>1535</v>
      </c>
      <c r="I223" s="1228">
        <f>+I220+I202+I164+I160+I156+I153+I149+I144+I133+I116+I114+I83+I81+I79+I70+I39+I37+I34+I32</f>
        <v>40050429.9072726</v>
      </c>
    </row>
    <row r="229" spans="3:9" x14ac:dyDescent="0.25">
      <c r="C229" s="1111" t="s">
        <v>1497</v>
      </c>
      <c r="D229" s="1112" t="s">
        <v>1498</v>
      </c>
      <c r="E229" s="1111" t="s">
        <v>1499</v>
      </c>
      <c r="F229" s="998"/>
      <c r="G229" s="998"/>
    </row>
    <row r="230" spans="3:9" x14ac:dyDescent="0.25">
      <c r="C230" s="1111" t="s">
        <v>1500</v>
      </c>
      <c r="D230" s="1112" t="s">
        <v>1501</v>
      </c>
      <c r="E230" s="1111" t="s">
        <v>1496</v>
      </c>
      <c r="F230" s="1111"/>
      <c r="G230" s="1111"/>
      <c r="H230" s="1111"/>
      <c r="I230" s="1111"/>
    </row>
    <row r="231" spans="3:9" x14ac:dyDescent="0.25">
      <c r="D231" s="1111" t="s">
        <v>1502</v>
      </c>
      <c r="E231" s="1111"/>
      <c r="F231" s="1111"/>
      <c r="G231" s="1111"/>
      <c r="H231" s="1111"/>
      <c r="I231" s="1111"/>
    </row>
  </sheetData>
  <autoFilter ref="A3:I220"/>
  <mergeCells count="22">
    <mergeCell ref="J143:L143"/>
    <mergeCell ref="J157:J159"/>
    <mergeCell ref="K157:K159"/>
    <mergeCell ref="L157:L159"/>
    <mergeCell ref="J15:J17"/>
    <mergeCell ref="K15:K17"/>
    <mergeCell ref="L15:L17"/>
    <mergeCell ref="J18:J21"/>
    <mergeCell ref="K18:K21"/>
    <mergeCell ref="L18:L21"/>
    <mergeCell ref="A2:A3"/>
    <mergeCell ref="B2:B3"/>
    <mergeCell ref="C2:C3"/>
    <mergeCell ref="D2:D3"/>
    <mergeCell ref="J106:L106"/>
    <mergeCell ref="I15:I17"/>
    <mergeCell ref="I18:I21"/>
    <mergeCell ref="J1:L1"/>
    <mergeCell ref="J3:L3"/>
    <mergeCell ref="E2:E3"/>
    <mergeCell ref="I2:I3"/>
    <mergeCell ref="F2:H2"/>
  </mergeCells>
  <printOptions horizontalCentered="1"/>
  <pageMargins left="0.39370078740157483" right="0.39370078740157483" top="0.78740157480314965" bottom="0.59055118110236227" header="0.31496062992125984" footer="0.31496062992125984"/>
  <pageSetup paperSize="9" scale="68" fitToHeight="0" orientation="landscape" horizontalDpi="300" verticalDpi="300" r:id="rId1"/>
  <colBreaks count="1" manualBreakCount="1">
    <brk id="5" max="230"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9"/>
  <sheetViews>
    <sheetView view="pageBreakPreview" zoomScale="80" zoomScaleNormal="100" zoomScaleSheetLayoutView="80" workbookViewId="0">
      <selection activeCell="B6" sqref="B6"/>
    </sheetView>
  </sheetViews>
  <sheetFormatPr baseColWidth="10" defaultRowHeight="15" x14ac:dyDescent="0.25"/>
  <cols>
    <col min="1" max="1" width="17.28515625" customWidth="1"/>
    <col min="2" max="2" width="42.28515625" customWidth="1"/>
    <col min="3" max="3" width="22" customWidth="1"/>
    <col min="4" max="4" width="12.28515625" customWidth="1"/>
    <col min="5" max="5" width="13.7109375" customWidth="1"/>
    <col min="6" max="6" width="15.42578125" customWidth="1"/>
    <col min="7" max="7" width="17" customWidth="1"/>
  </cols>
  <sheetData>
    <row r="1" spans="1:7" ht="15.75" thickBot="1" x14ac:dyDescent="0.3"/>
    <row r="2" spans="1:7" ht="29.25" customHeight="1" thickBot="1" x14ac:dyDescent="0.3">
      <c r="A2" s="1030" t="s">
        <v>1393</v>
      </c>
      <c r="B2" s="1031" t="s">
        <v>1394</v>
      </c>
      <c r="C2" s="1032" t="s">
        <v>1395</v>
      </c>
      <c r="D2" s="1032" t="s">
        <v>1390</v>
      </c>
      <c r="E2" s="1032" t="s">
        <v>1391</v>
      </c>
      <c r="F2" s="1033" t="s">
        <v>1392</v>
      </c>
    </row>
    <row r="3" spans="1:7" x14ac:dyDescent="0.25">
      <c r="A3" s="1038" t="s">
        <v>1389</v>
      </c>
      <c r="B3" s="1039" t="s">
        <v>1385</v>
      </c>
      <c r="C3" s="1039" t="s">
        <v>1381</v>
      </c>
      <c r="D3" s="1040"/>
      <c r="E3" s="1041"/>
      <c r="F3" s="1042"/>
    </row>
    <row r="4" spans="1:7" x14ac:dyDescent="0.25">
      <c r="A4" s="1043" t="s">
        <v>1389</v>
      </c>
      <c r="B4" s="1024" t="s">
        <v>1386</v>
      </c>
      <c r="C4" s="1024" t="s">
        <v>921</v>
      </c>
      <c r="D4" s="1025"/>
      <c r="E4" s="1026"/>
      <c r="F4" s="1044"/>
    </row>
    <row r="5" spans="1:7" x14ac:dyDescent="0.25">
      <c r="A5" s="1043" t="s">
        <v>1389</v>
      </c>
      <c r="B5" s="1034" t="s">
        <v>1387</v>
      </c>
      <c r="C5" s="1035" t="s">
        <v>1382</v>
      </c>
      <c r="D5" s="1036"/>
      <c r="E5" s="1037"/>
      <c r="F5" s="1065"/>
    </row>
    <row r="6" spans="1:7" ht="25.5" x14ac:dyDescent="0.25">
      <c r="A6" s="1043" t="s">
        <v>1389</v>
      </c>
      <c r="B6" s="1027" t="s">
        <v>1388</v>
      </c>
      <c r="C6" s="1027" t="s">
        <v>1381</v>
      </c>
      <c r="D6" s="1028">
        <v>40000</v>
      </c>
      <c r="E6" s="1028">
        <v>120000</v>
      </c>
      <c r="F6" s="1045" t="s">
        <v>1383</v>
      </c>
    </row>
    <row r="7" spans="1:7" ht="26.25" thickBot="1" x14ac:dyDescent="0.3">
      <c r="A7" s="1046" t="s">
        <v>1389</v>
      </c>
      <c r="B7" s="1047" t="s">
        <v>1384</v>
      </c>
      <c r="C7" s="1047" t="s">
        <v>1381</v>
      </c>
      <c r="D7" s="1048"/>
      <c r="E7" s="1049">
        <v>29003</v>
      </c>
      <c r="F7" s="1050"/>
    </row>
    <row r="8" spans="1:7" ht="25.5" x14ac:dyDescent="0.25">
      <c r="A8" s="1038" t="s">
        <v>1402</v>
      </c>
      <c r="B8" s="1039" t="s">
        <v>1396</v>
      </c>
      <c r="C8" s="1039" t="s">
        <v>1381</v>
      </c>
      <c r="D8" s="1095"/>
      <c r="E8" s="1095">
        <v>90720.000000000015</v>
      </c>
      <c r="F8" s="1053" t="s">
        <v>1397</v>
      </c>
    </row>
    <row r="9" spans="1:7" ht="25.5" x14ac:dyDescent="0.25">
      <c r="A9" s="1043" t="s">
        <v>1402</v>
      </c>
      <c r="B9" s="1051" t="s">
        <v>1188</v>
      </c>
      <c r="C9" s="1051" t="s">
        <v>1398</v>
      </c>
      <c r="D9" s="1090"/>
      <c r="E9" s="1090">
        <v>172436</v>
      </c>
      <c r="F9" s="1057"/>
      <c r="G9" s="1232" t="s">
        <v>1541</v>
      </c>
    </row>
    <row r="10" spans="1:7" ht="25.5" x14ac:dyDescent="0.25">
      <c r="A10" s="1043" t="s">
        <v>1402</v>
      </c>
      <c r="B10" s="1051" t="s">
        <v>1202</v>
      </c>
      <c r="C10" s="1051" t="s">
        <v>1398</v>
      </c>
      <c r="D10" s="1090"/>
      <c r="E10" s="1090"/>
      <c r="F10" s="1057"/>
    </row>
    <row r="11" spans="1:7" ht="38.25" x14ac:dyDescent="0.25">
      <c r="A11" s="1043" t="s">
        <v>1402</v>
      </c>
      <c r="B11" s="1051" t="s">
        <v>1203</v>
      </c>
      <c r="C11" s="1051" t="s">
        <v>1398</v>
      </c>
      <c r="D11" s="1090"/>
      <c r="E11" s="1090"/>
      <c r="F11" s="1057"/>
    </row>
    <row r="12" spans="1:7" x14ac:dyDescent="0.25">
      <c r="A12" s="1043" t="s">
        <v>1402</v>
      </c>
      <c r="B12" s="1056" t="s">
        <v>1399</v>
      </c>
      <c r="C12" s="1056" t="s">
        <v>1400</v>
      </c>
      <c r="D12" s="1092"/>
      <c r="E12" s="1092">
        <v>3920.0000000000005</v>
      </c>
      <c r="F12" s="1058"/>
    </row>
    <row r="13" spans="1:7" ht="19.5" customHeight="1" thickBot="1" x14ac:dyDescent="0.3">
      <c r="A13" s="1046" t="s">
        <v>1402</v>
      </c>
      <c r="B13" s="1059" t="s">
        <v>1401</v>
      </c>
      <c r="C13" s="1059" t="s">
        <v>595</v>
      </c>
      <c r="D13" s="1097"/>
      <c r="E13" s="1097">
        <v>10080.000000000002</v>
      </c>
      <c r="F13" s="1060"/>
    </row>
    <row r="14" spans="1:7" ht="25.5" x14ac:dyDescent="0.25">
      <c r="A14" s="1038" t="s">
        <v>1409</v>
      </c>
      <c r="B14" s="1039" t="s">
        <v>1403</v>
      </c>
      <c r="C14" s="1027" t="s">
        <v>1381</v>
      </c>
      <c r="D14" s="1095"/>
      <c r="E14" s="1095">
        <v>30000</v>
      </c>
      <c r="F14" s="1053" t="s">
        <v>1397</v>
      </c>
    </row>
    <row r="15" spans="1:7" ht="38.25" x14ac:dyDescent="0.25">
      <c r="A15" s="1043" t="s">
        <v>1409</v>
      </c>
      <c r="B15" s="1023" t="s">
        <v>1404</v>
      </c>
      <c r="C15" s="1027" t="s">
        <v>1381</v>
      </c>
      <c r="D15" s="1028"/>
      <c r="E15" s="1028">
        <v>143500</v>
      </c>
      <c r="F15" s="1061" t="s">
        <v>1398</v>
      </c>
      <c r="G15" s="1227" t="s">
        <v>1397</v>
      </c>
    </row>
    <row r="16" spans="1:7" ht="25.5" x14ac:dyDescent="0.25">
      <c r="A16" s="1043" t="s">
        <v>1409</v>
      </c>
      <c r="B16" s="1023" t="str">
        <f>+UPPER("Construcción de la II Etapa de la Casa Distrital")</f>
        <v>CONSTRUCCIÓN DE LA II ETAPA DE LA CASA DISTRITAL</v>
      </c>
      <c r="C16" s="1027" t="s">
        <v>1381</v>
      </c>
      <c r="D16" s="1028"/>
      <c r="E16" s="1028">
        <v>40000</v>
      </c>
      <c r="F16" s="1061" t="s">
        <v>1397</v>
      </c>
    </row>
    <row r="17" spans="1:8" x14ac:dyDescent="0.25">
      <c r="A17" s="1043" t="s">
        <v>1409</v>
      </c>
      <c r="B17" s="1055" t="s">
        <v>1405</v>
      </c>
      <c r="C17" s="1055" t="s">
        <v>1406</v>
      </c>
      <c r="D17" s="1093"/>
      <c r="E17" s="1093">
        <v>16800</v>
      </c>
      <c r="F17" s="1062"/>
    </row>
    <row r="18" spans="1:8" ht="25.5" x14ac:dyDescent="0.25">
      <c r="A18" s="1043" t="s">
        <v>1409</v>
      </c>
      <c r="B18" s="1056" t="s">
        <v>1407</v>
      </c>
      <c r="C18" s="1056" t="s">
        <v>1400</v>
      </c>
      <c r="D18" s="1092"/>
      <c r="E18" s="1092">
        <v>3917</v>
      </c>
      <c r="F18" s="1058"/>
    </row>
    <row r="19" spans="1:8" ht="39" thickBot="1" x14ac:dyDescent="0.3">
      <c r="A19" s="1046" t="s">
        <v>1409</v>
      </c>
      <c r="B19" s="1063" t="s">
        <v>1408</v>
      </c>
      <c r="C19" s="1063" t="s">
        <v>1381</v>
      </c>
      <c r="D19" s="1049"/>
      <c r="E19" s="1049">
        <v>10000</v>
      </c>
      <c r="F19" s="1064"/>
    </row>
    <row r="20" spans="1:8" ht="25.5" x14ac:dyDescent="0.25">
      <c r="A20" s="1038" t="s">
        <v>1416</v>
      </c>
      <c r="B20" s="1068" t="s">
        <v>1410</v>
      </c>
      <c r="C20" s="1069" t="s">
        <v>1382</v>
      </c>
      <c r="D20" s="1070">
        <v>10000</v>
      </c>
      <c r="E20" s="1070">
        <v>15840</v>
      </c>
      <c r="F20" s="1071" t="s">
        <v>1397</v>
      </c>
    </row>
    <row r="21" spans="1:8" ht="25.5" x14ac:dyDescent="0.25">
      <c r="A21" s="1043" t="s">
        <v>1416</v>
      </c>
      <c r="B21" s="1023" t="s">
        <v>1411</v>
      </c>
      <c r="C21" s="1023" t="s">
        <v>1381</v>
      </c>
      <c r="D21" s="1028"/>
      <c r="E21" s="1028">
        <v>100000</v>
      </c>
      <c r="F21" s="1061" t="s">
        <v>1397</v>
      </c>
    </row>
    <row r="22" spans="1:8" ht="25.5" x14ac:dyDescent="0.25">
      <c r="A22" s="1043" t="s">
        <v>1416</v>
      </c>
      <c r="B22" s="1034" t="s">
        <v>1412</v>
      </c>
      <c r="C22" s="1035" t="s">
        <v>1382</v>
      </c>
      <c r="D22" s="1037">
        <v>10000</v>
      </c>
      <c r="E22" s="1037">
        <v>20000</v>
      </c>
      <c r="F22" s="1065" t="s">
        <v>1397</v>
      </c>
    </row>
    <row r="23" spans="1:8" ht="38.25" x14ac:dyDescent="0.25">
      <c r="A23" s="1043" t="s">
        <v>1416</v>
      </c>
      <c r="B23" s="1051" t="s">
        <v>1192</v>
      </c>
      <c r="C23" s="1051" t="s">
        <v>1398</v>
      </c>
      <c r="D23" s="1090"/>
      <c r="E23" s="1090">
        <v>56000.000000000007</v>
      </c>
      <c r="F23" s="1057"/>
      <c r="G23" s="1232" t="s">
        <v>1541</v>
      </c>
    </row>
    <row r="24" spans="1:8" ht="25.5" x14ac:dyDescent="0.25">
      <c r="A24" s="1043" t="s">
        <v>1416</v>
      </c>
      <c r="B24" s="1066" t="s">
        <v>1413</v>
      </c>
      <c r="C24" s="1066" t="s">
        <v>799</v>
      </c>
      <c r="D24" s="1094"/>
      <c r="E24" s="1094">
        <v>3360.0000000000005</v>
      </c>
      <c r="F24" s="1067"/>
    </row>
    <row r="25" spans="1:8" ht="19.5" customHeight="1" x14ac:dyDescent="0.25">
      <c r="A25" s="1043" t="s">
        <v>1416</v>
      </c>
      <c r="B25" s="1055" t="s">
        <v>1414</v>
      </c>
      <c r="C25" s="1055" t="s">
        <v>1406</v>
      </c>
      <c r="D25" s="1093">
        <v>10000</v>
      </c>
      <c r="E25" s="1093">
        <v>40000</v>
      </c>
      <c r="F25" s="1062"/>
    </row>
    <row r="26" spans="1:8" ht="20.25" customHeight="1" thickBot="1" x14ac:dyDescent="0.3">
      <c r="A26" s="1046" t="s">
        <v>1416</v>
      </c>
      <c r="B26" s="1072" t="s">
        <v>1415</v>
      </c>
      <c r="C26" s="1072" t="s">
        <v>1400</v>
      </c>
      <c r="D26" s="1098">
        <v>1228.2864</v>
      </c>
      <c r="E26" s="1098">
        <v>2866.0016000000001</v>
      </c>
      <c r="F26" s="1073"/>
    </row>
    <row r="27" spans="1:8" ht="38.25" x14ac:dyDescent="0.25">
      <c r="A27" s="1038" t="s">
        <v>1418</v>
      </c>
      <c r="B27" s="1074" t="str">
        <f>+UPPER("Terminación de la Segunda Etapa del Sistema de Agua Potable en el Barrio  La Aguangora")</f>
        <v>TERMINACIÓN DE LA SEGUNDA ETAPA DEL SISTEMA DE AGUA POTABLE EN EL BARRIO  LA AGUANGORA</v>
      </c>
      <c r="C27" s="1074" t="s">
        <v>1398</v>
      </c>
      <c r="D27" s="1096">
        <v>30000</v>
      </c>
      <c r="E27" s="1096">
        <v>109000</v>
      </c>
      <c r="F27" s="1075"/>
      <c r="G27" s="1232" t="s">
        <v>1541</v>
      </c>
    </row>
    <row r="28" spans="1:8" ht="25.5" x14ac:dyDescent="0.25">
      <c r="A28" s="1043" t="s">
        <v>1418</v>
      </c>
      <c r="B28" s="1051" t="s">
        <v>1193</v>
      </c>
      <c r="C28" s="1051" t="s">
        <v>1398</v>
      </c>
      <c r="D28" s="1090">
        <v>20000</v>
      </c>
      <c r="E28" s="1090">
        <v>59221</v>
      </c>
      <c r="F28" s="1076"/>
    </row>
    <row r="29" spans="1:8" ht="26.25" thickBot="1" x14ac:dyDescent="0.3">
      <c r="A29" s="1046" t="s">
        <v>1418</v>
      </c>
      <c r="B29" s="1072" t="s">
        <v>1417</v>
      </c>
      <c r="C29" s="1072" t="s">
        <v>1400</v>
      </c>
      <c r="D29" s="1098"/>
      <c r="E29" s="1098">
        <v>3000</v>
      </c>
      <c r="F29" s="1073"/>
    </row>
    <row r="30" spans="1:8" ht="51" x14ac:dyDescent="0.25">
      <c r="A30" s="1038" t="s">
        <v>1423</v>
      </c>
      <c r="B30" s="1074" t="s">
        <v>1419</v>
      </c>
      <c r="C30" s="1074" t="s">
        <v>1398</v>
      </c>
      <c r="D30" s="1096"/>
      <c r="E30" s="1096">
        <v>84686.000000000015</v>
      </c>
      <c r="F30" s="1077"/>
    </row>
    <row r="31" spans="1:8" ht="27.75" customHeight="1" x14ac:dyDescent="0.25">
      <c r="A31" s="1043" t="s">
        <v>1423</v>
      </c>
      <c r="B31" s="1023" t="s">
        <v>1420</v>
      </c>
      <c r="C31" s="1029" t="s">
        <v>1381</v>
      </c>
      <c r="D31" s="1028"/>
      <c r="E31" s="1028"/>
      <c r="F31" s="1061"/>
    </row>
    <row r="32" spans="1:8" ht="25.5" x14ac:dyDescent="0.25">
      <c r="A32" s="1043" t="s">
        <v>1423</v>
      </c>
      <c r="B32" s="1056" t="s">
        <v>1407</v>
      </c>
      <c r="C32" s="1056" t="s">
        <v>1400</v>
      </c>
      <c r="D32" s="1092"/>
      <c r="E32" s="1092">
        <v>3920.0000000000005</v>
      </c>
      <c r="F32" s="1058"/>
      <c r="H32" s="1100"/>
    </row>
    <row r="33" spans="1:8" ht="25.5" x14ac:dyDescent="0.25">
      <c r="A33" s="1043" t="s">
        <v>1423</v>
      </c>
      <c r="B33" s="1029" t="s">
        <v>1421</v>
      </c>
      <c r="C33" s="1029" t="s">
        <v>1381</v>
      </c>
      <c r="D33" s="1028">
        <v>10000</v>
      </c>
      <c r="E33" s="1028">
        <v>108080.00000000001</v>
      </c>
      <c r="F33" s="1078" t="s">
        <v>1397</v>
      </c>
      <c r="H33" s="1100"/>
    </row>
    <row r="34" spans="1:8" ht="26.25" thickBot="1" x14ac:dyDescent="0.3">
      <c r="A34" s="1046" t="s">
        <v>1423</v>
      </c>
      <c r="B34" s="1063" t="s">
        <v>1422</v>
      </c>
      <c r="C34" s="1063" t="s">
        <v>1381</v>
      </c>
      <c r="D34" s="1049"/>
      <c r="E34" s="1049">
        <v>67200</v>
      </c>
      <c r="F34" s="1064" t="s">
        <v>1397</v>
      </c>
      <c r="H34" s="1100"/>
    </row>
    <row r="35" spans="1:8" ht="25.5" x14ac:dyDescent="0.25">
      <c r="A35" s="1038" t="s">
        <v>1424</v>
      </c>
      <c r="B35" s="1074" t="s">
        <v>1190</v>
      </c>
      <c r="C35" s="1074" t="s">
        <v>1398</v>
      </c>
      <c r="D35" s="1096"/>
      <c r="E35" s="1096">
        <v>206150.00000000003</v>
      </c>
      <c r="F35" s="1075"/>
      <c r="H35" s="1100"/>
    </row>
    <row r="36" spans="1:8" ht="25.5" x14ac:dyDescent="0.25">
      <c r="A36" s="1043" t="s">
        <v>1424</v>
      </c>
      <c r="B36" s="1051" t="s">
        <v>1195</v>
      </c>
      <c r="C36" s="1051" t="s">
        <v>1398</v>
      </c>
      <c r="D36" s="1090"/>
      <c r="E36" s="1090">
        <v>60000</v>
      </c>
      <c r="F36" s="1076"/>
    </row>
    <row r="37" spans="1:8" ht="25.5" x14ac:dyDescent="0.25">
      <c r="A37" s="1043" t="s">
        <v>1424</v>
      </c>
      <c r="B37" s="1056" t="s">
        <v>1407</v>
      </c>
      <c r="C37" s="1056" t="s">
        <v>1400</v>
      </c>
      <c r="D37" s="1092"/>
      <c r="E37" s="1092">
        <v>3920.0000000000005</v>
      </c>
      <c r="F37" s="1058"/>
    </row>
    <row r="38" spans="1:8" ht="39" thickBot="1" x14ac:dyDescent="0.3">
      <c r="A38" s="1046" t="s">
        <v>1424</v>
      </c>
      <c r="B38" s="1079" t="s">
        <v>1196</v>
      </c>
      <c r="C38" s="1079" t="s">
        <v>1398</v>
      </c>
      <c r="D38" s="1099"/>
      <c r="E38" s="1099">
        <v>7200</v>
      </c>
      <c r="F38" s="1080"/>
    </row>
    <row r="39" spans="1:8" ht="38.25" x14ac:dyDescent="0.25">
      <c r="A39" s="1052" t="s">
        <v>1425</v>
      </c>
      <c r="B39" s="1081" t="s">
        <v>1197</v>
      </c>
      <c r="C39" s="1074" t="s">
        <v>1398</v>
      </c>
      <c r="D39" s="1096"/>
      <c r="E39" s="1096">
        <v>244267.00480000002</v>
      </c>
      <c r="F39" s="1075"/>
    </row>
    <row r="40" spans="1:8" ht="38.25" x14ac:dyDescent="0.25">
      <c r="A40" s="1043" t="s">
        <v>1425</v>
      </c>
      <c r="B40" s="1082" t="s">
        <v>1204</v>
      </c>
      <c r="C40" s="1051" t="s">
        <v>1398</v>
      </c>
      <c r="D40" s="1090"/>
      <c r="E40" s="1090"/>
      <c r="F40" s="1076"/>
    </row>
    <row r="41" spans="1:8" ht="26.25" thickBot="1" x14ac:dyDescent="0.3">
      <c r="A41" s="1054" t="s">
        <v>1425</v>
      </c>
      <c r="B41" s="1072" t="s">
        <v>1407</v>
      </c>
      <c r="C41" s="1072" t="s">
        <v>1400</v>
      </c>
      <c r="D41" s="1098"/>
      <c r="E41" s="1098">
        <v>3920.0000000000005</v>
      </c>
      <c r="F41" s="1073"/>
    </row>
    <row r="42" spans="1:8" ht="51" x14ac:dyDescent="0.25">
      <c r="A42" s="1038" t="s">
        <v>1430</v>
      </c>
      <c r="B42" s="1074" t="s">
        <v>1296</v>
      </c>
      <c r="C42" s="1074" t="s">
        <v>1398</v>
      </c>
      <c r="D42" s="1096"/>
      <c r="E42" s="1096">
        <v>200000</v>
      </c>
      <c r="F42" s="1075"/>
    </row>
    <row r="43" spans="1:8" ht="25.5" x14ac:dyDescent="0.25">
      <c r="A43" s="1043" t="s">
        <v>1430</v>
      </c>
      <c r="B43" s="1023" t="s">
        <v>1426</v>
      </c>
      <c r="C43" s="1023" t="s">
        <v>1381</v>
      </c>
      <c r="D43" s="1028">
        <v>12000</v>
      </c>
      <c r="E43" s="1028">
        <v>46215</v>
      </c>
      <c r="F43" s="1083"/>
    </row>
    <row r="44" spans="1:8" ht="25.5" x14ac:dyDescent="0.25">
      <c r="A44" s="1043" t="s">
        <v>1430</v>
      </c>
      <c r="B44" s="1056" t="s">
        <v>1407</v>
      </c>
      <c r="C44" s="1056" t="s">
        <v>1400</v>
      </c>
      <c r="D44" s="1092"/>
      <c r="E44" s="1092">
        <v>3920.0000000000005</v>
      </c>
      <c r="F44" s="1058"/>
    </row>
    <row r="45" spans="1:8" ht="25.5" x14ac:dyDescent="0.25">
      <c r="A45" s="1043" t="s">
        <v>1430</v>
      </c>
      <c r="B45" s="1023" t="s">
        <v>1427</v>
      </c>
      <c r="C45" s="1023" t="s">
        <v>1381</v>
      </c>
      <c r="D45" s="1028"/>
      <c r="E45" s="1028">
        <v>0</v>
      </c>
      <c r="F45" s="1083"/>
    </row>
    <row r="46" spans="1:8" x14ac:dyDescent="0.25">
      <c r="A46" s="1043" t="s">
        <v>1430</v>
      </c>
      <c r="B46" s="1055" t="s">
        <v>1428</v>
      </c>
      <c r="C46" s="1055" t="s">
        <v>1406</v>
      </c>
      <c r="D46" s="1093"/>
      <c r="E46" s="1093">
        <v>5600.0000000000009</v>
      </c>
      <c r="F46" s="1062"/>
    </row>
    <row r="47" spans="1:8" ht="19.5" customHeight="1" thickBot="1" x14ac:dyDescent="0.3">
      <c r="A47" s="1046" t="s">
        <v>1430</v>
      </c>
      <c r="B47" s="1059" t="s">
        <v>1429</v>
      </c>
      <c r="C47" s="1059" t="s">
        <v>595</v>
      </c>
      <c r="D47" s="1097"/>
      <c r="E47" s="1097">
        <v>5600.0000000000009</v>
      </c>
      <c r="F47" s="1060"/>
    </row>
    <row r="48" spans="1:8" ht="38.25" x14ac:dyDescent="0.25">
      <c r="A48" s="1084" t="s">
        <v>1432</v>
      </c>
      <c r="B48" s="1074" t="s">
        <v>1198</v>
      </c>
      <c r="C48" s="1074" t="s">
        <v>1398</v>
      </c>
      <c r="D48" s="1096"/>
      <c r="E48" s="1096">
        <v>119280.68320000001</v>
      </c>
      <c r="F48" s="1075"/>
    </row>
    <row r="49" spans="1:6" ht="51" x14ac:dyDescent="0.25">
      <c r="A49" s="1085" t="s">
        <v>1432</v>
      </c>
      <c r="B49" s="1023" t="s">
        <v>1431</v>
      </c>
      <c r="C49" s="1023" t="s">
        <v>1381</v>
      </c>
      <c r="D49" s="1028">
        <v>23213.280000000006</v>
      </c>
      <c r="E49" s="1028">
        <v>54164.320000000007</v>
      </c>
      <c r="F49" s="1083"/>
    </row>
    <row r="50" spans="1:6" ht="26.25" thickBot="1" x14ac:dyDescent="0.3">
      <c r="A50" s="1086" t="s">
        <v>1432</v>
      </c>
      <c r="B50" s="1072" t="s">
        <v>1407</v>
      </c>
      <c r="C50" s="1072" t="s">
        <v>1400</v>
      </c>
      <c r="D50" s="1098"/>
      <c r="E50" s="1098">
        <v>3920.0000000000005</v>
      </c>
      <c r="F50" s="1073"/>
    </row>
    <row r="51" spans="1:6" ht="38.25" x14ac:dyDescent="0.25">
      <c r="A51" s="1084" t="s">
        <v>1435</v>
      </c>
      <c r="B51" s="1074" t="s">
        <v>1200</v>
      </c>
      <c r="C51" s="1074" t="s">
        <v>1398</v>
      </c>
      <c r="D51" s="1096"/>
      <c r="E51" s="1096">
        <v>182121.00480000002</v>
      </c>
      <c r="F51" s="1075"/>
    </row>
    <row r="52" spans="1:6" ht="25.5" x14ac:dyDescent="0.25">
      <c r="A52" s="1085" t="s">
        <v>1435</v>
      </c>
      <c r="B52" s="1056" t="s">
        <v>1433</v>
      </c>
      <c r="C52" s="1056" t="s">
        <v>1400</v>
      </c>
      <c r="D52" s="1092"/>
      <c r="E52" s="1092">
        <v>3920.0000000000005</v>
      </c>
      <c r="F52" s="1058"/>
    </row>
    <row r="53" spans="1:6" ht="26.25" thickBot="1" x14ac:dyDescent="0.3">
      <c r="A53" s="1086" t="s">
        <v>1435</v>
      </c>
      <c r="B53" s="1059" t="s">
        <v>1434</v>
      </c>
      <c r="C53" s="1059" t="s">
        <v>595</v>
      </c>
      <c r="D53" s="1097"/>
      <c r="E53" s="1097">
        <v>16800</v>
      </c>
      <c r="F53" s="1060"/>
    </row>
    <row r="54" spans="1:6" ht="25.5" x14ac:dyDescent="0.25">
      <c r="A54" s="1084" t="s">
        <v>1440</v>
      </c>
      <c r="B54" s="1039" t="s">
        <v>1436</v>
      </c>
      <c r="C54" s="1039" t="s">
        <v>1381</v>
      </c>
      <c r="D54" s="1095"/>
      <c r="E54" s="1095">
        <v>0</v>
      </c>
      <c r="F54" s="1087"/>
    </row>
    <row r="55" spans="1:6" ht="38.25" x14ac:dyDescent="0.25">
      <c r="A55" s="1085" t="s">
        <v>1440</v>
      </c>
      <c r="B55" s="1023" t="s">
        <v>1437</v>
      </c>
      <c r="C55" s="1023" t="s">
        <v>1381</v>
      </c>
      <c r="D55" s="1028"/>
      <c r="E55" s="1028">
        <v>184260.00320000001</v>
      </c>
      <c r="F55" s="1083"/>
    </row>
    <row r="56" spans="1:6" ht="25.5" x14ac:dyDescent="0.25">
      <c r="A56" s="1085" t="s">
        <v>1440</v>
      </c>
      <c r="B56" s="1056" t="s">
        <v>1438</v>
      </c>
      <c r="C56" s="1056" t="s">
        <v>1400</v>
      </c>
      <c r="D56" s="1092"/>
      <c r="E56" s="1092">
        <v>3920.0000000000005</v>
      </c>
      <c r="F56" s="1058"/>
    </row>
    <row r="57" spans="1:6" ht="26.25" thickBot="1" x14ac:dyDescent="0.3">
      <c r="A57" s="1086" t="s">
        <v>1440</v>
      </c>
      <c r="B57" s="1063" t="s">
        <v>1439</v>
      </c>
      <c r="C57" s="1063" t="s">
        <v>1381</v>
      </c>
      <c r="D57" s="1049"/>
      <c r="E57" s="1049">
        <v>49280</v>
      </c>
      <c r="F57" s="1088"/>
    </row>
    <row r="58" spans="1:6" ht="25.5" x14ac:dyDescent="0.25">
      <c r="A58" s="1089" t="s">
        <v>506</v>
      </c>
      <c r="B58" s="1039" t="s">
        <v>1441</v>
      </c>
      <c r="C58" s="1039" t="s">
        <v>1381</v>
      </c>
      <c r="D58" s="1095">
        <v>30000</v>
      </c>
      <c r="E58" s="1095">
        <v>77993</v>
      </c>
      <c r="F58" s="1053" t="s">
        <v>1397</v>
      </c>
    </row>
    <row r="59" spans="1:6" ht="25.5" x14ac:dyDescent="0.25">
      <c r="A59" s="1085" t="s">
        <v>506</v>
      </c>
      <c r="B59" s="1034" t="s">
        <v>1442</v>
      </c>
      <c r="C59" s="1035" t="s">
        <v>1382</v>
      </c>
      <c r="D59" s="1037">
        <v>30000</v>
      </c>
      <c r="E59" s="1037">
        <v>60000</v>
      </c>
      <c r="F59" s="1065" t="s">
        <v>1397</v>
      </c>
    </row>
    <row r="60" spans="1:6" x14ac:dyDescent="0.25">
      <c r="A60" s="1085" t="s">
        <v>506</v>
      </c>
      <c r="B60" s="1056" t="s">
        <v>1211</v>
      </c>
      <c r="C60" s="1056" t="s">
        <v>1400</v>
      </c>
      <c r="D60" s="1092">
        <v>2000</v>
      </c>
      <c r="E60" s="1092">
        <v>3000</v>
      </c>
      <c r="F60" s="1058"/>
    </row>
    <row r="61" spans="1:6" x14ac:dyDescent="0.25">
      <c r="A61" s="1085" t="s">
        <v>506</v>
      </c>
      <c r="B61" s="1023" t="s">
        <v>1443</v>
      </c>
      <c r="C61" s="1023" t="s">
        <v>1381</v>
      </c>
      <c r="D61" s="1028">
        <v>20000</v>
      </c>
      <c r="E61" s="1028">
        <v>35000</v>
      </c>
      <c r="F61" s="1061" t="s">
        <v>1397</v>
      </c>
    </row>
    <row r="62" spans="1:6" ht="38.25" x14ac:dyDescent="0.25">
      <c r="A62" s="1085" t="s">
        <v>506</v>
      </c>
      <c r="B62" s="1051" t="s">
        <v>1201</v>
      </c>
      <c r="C62" s="1051" t="s">
        <v>1398</v>
      </c>
      <c r="D62" s="1090">
        <v>5000</v>
      </c>
      <c r="E62" s="1090">
        <v>25000</v>
      </c>
      <c r="F62" s="1057"/>
    </row>
    <row r="63" spans="1:6" ht="25.5" x14ac:dyDescent="0.25">
      <c r="A63" s="1085" t="s">
        <v>506</v>
      </c>
      <c r="B63" s="1055" t="s">
        <v>1444</v>
      </c>
      <c r="C63" s="1055" t="s">
        <v>1406</v>
      </c>
      <c r="D63" s="1093">
        <v>4000</v>
      </c>
      <c r="E63" s="1093">
        <v>4000</v>
      </c>
      <c r="F63" s="1062"/>
    </row>
    <row r="64" spans="1:6" ht="25.5" x14ac:dyDescent="0.25">
      <c r="A64" s="1085" t="s">
        <v>506</v>
      </c>
      <c r="B64" s="1024" t="s">
        <v>1445</v>
      </c>
      <c r="C64" s="1024" t="s">
        <v>921</v>
      </c>
      <c r="D64" s="1091">
        <v>5000</v>
      </c>
      <c r="E64" s="1091">
        <v>5000</v>
      </c>
      <c r="F64" s="1044"/>
    </row>
    <row r="65" spans="1:6" ht="38.25" x14ac:dyDescent="0.25">
      <c r="A65" s="1085" t="s">
        <v>506</v>
      </c>
      <c r="B65" s="1056" t="s">
        <v>1210</v>
      </c>
      <c r="C65" s="1056" t="s">
        <v>1400</v>
      </c>
      <c r="D65" s="1092">
        <v>2000</v>
      </c>
      <c r="E65" s="1092">
        <v>2000</v>
      </c>
      <c r="F65" s="1058"/>
    </row>
    <row r="66" spans="1:6" ht="38.25" x14ac:dyDescent="0.25">
      <c r="A66" s="1085" t="s">
        <v>506</v>
      </c>
      <c r="B66" s="1055" t="s">
        <v>1446</v>
      </c>
      <c r="C66" s="1055" t="s">
        <v>1406</v>
      </c>
      <c r="D66" s="1093">
        <v>10000</v>
      </c>
      <c r="E66" s="1093">
        <v>5000</v>
      </c>
      <c r="F66" s="1062"/>
    </row>
    <row r="67" spans="1:6" ht="38.25" x14ac:dyDescent="0.25">
      <c r="A67" s="1085" t="s">
        <v>506</v>
      </c>
      <c r="B67" s="1051" t="s">
        <v>1191</v>
      </c>
      <c r="C67" s="1051" t="s">
        <v>1398</v>
      </c>
      <c r="D67" s="1090">
        <v>5000</v>
      </c>
      <c r="E67" s="1090">
        <v>5000</v>
      </c>
      <c r="F67" s="1057"/>
    </row>
    <row r="68" spans="1:6" ht="26.25" thickBot="1" x14ac:dyDescent="0.3">
      <c r="A68" s="1086" t="s">
        <v>506</v>
      </c>
      <c r="B68" s="1063" t="s">
        <v>1447</v>
      </c>
      <c r="C68" s="1063" t="s">
        <v>1381</v>
      </c>
      <c r="D68" s="1049"/>
      <c r="E68" s="1049"/>
      <c r="F68" s="1064"/>
    </row>
    <row r="69" spans="1:6" x14ac:dyDescent="0.25">
      <c r="E69" s="1228">
        <f>SUBTOTAL(9,E6:E68)</f>
        <v>2970000.0176000004</v>
      </c>
    </row>
  </sheetData>
  <autoFilter ref="A2:F68"/>
  <pageMargins left="0.7" right="0.7"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61"/>
  <sheetViews>
    <sheetView workbookViewId="0">
      <selection activeCell="B14" sqref="B14"/>
    </sheetView>
  </sheetViews>
  <sheetFormatPr baseColWidth="10" defaultRowHeight="15" x14ac:dyDescent="0.25"/>
  <cols>
    <col min="2" max="2" width="56.28515625" customWidth="1"/>
    <col min="3" max="3" width="11.7109375" bestFit="1" customWidth="1"/>
    <col min="5" max="5" width="46.42578125" customWidth="1"/>
    <col min="6" max="6" width="15.5703125" customWidth="1"/>
    <col min="9" max="9" width="51.28515625" customWidth="1"/>
    <col min="10" max="10" width="18" customWidth="1"/>
  </cols>
  <sheetData>
    <row r="3" spans="2:10" ht="15.75" thickBot="1" x14ac:dyDescent="0.3">
      <c r="B3" s="1370" t="s">
        <v>1511</v>
      </c>
      <c r="C3" s="1370"/>
    </row>
    <row r="4" spans="2:10" ht="20.25" customHeight="1" x14ac:dyDescent="0.25">
      <c r="B4" s="1140" t="s">
        <v>273</v>
      </c>
      <c r="C4" s="1141">
        <v>3000</v>
      </c>
      <c r="E4" s="1142" t="s">
        <v>1512</v>
      </c>
      <c r="F4" s="1143">
        <v>2904.08</v>
      </c>
    </row>
    <row r="5" spans="2:10" ht="19.5" customHeight="1" x14ac:dyDescent="0.25">
      <c r="B5" s="1129" t="s">
        <v>1039</v>
      </c>
      <c r="C5" s="1130">
        <v>2904.08</v>
      </c>
      <c r="E5" s="1144" t="s">
        <v>1513</v>
      </c>
      <c r="F5" s="1145">
        <v>10978.61</v>
      </c>
      <c r="G5" s="1137"/>
    </row>
    <row r="6" spans="2:10" s="998" customFormat="1" ht="28.5" x14ac:dyDescent="0.25">
      <c r="B6" s="1135" t="s">
        <v>429</v>
      </c>
      <c r="C6" s="1136">
        <v>10978.61</v>
      </c>
      <c r="E6" s="1144" t="s">
        <v>1515</v>
      </c>
      <c r="F6" s="1146">
        <v>32437</v>
      </c>
      <c r="G6" s="1138"/>
      <c r="I6" s="1100"/>
      <c r="J6" s="1100"/>
    </row>
    <row r="7" spans="2:10" ht="25.5" x14ac:dyDescent="0.25">
      <c r="B7" s="1129" t="s">
        <v>653</v>
      </c>
      <c r="C7" s="1130">
        <v>7686.54</v>
      </c>
      <c r="E7" s="1144" t="s">
        <v>1514</v>
      </c>
      <c r="F7" s="1147">
        <v>13706</v>
      </c>
      <c r="G7" s="1137"/>
      <c r="I7" s="1131"/>
      <c r="J7" s="1132"/>
    </row>
    <row r="8" spans="2:10" ht="28.5" x14ac:dyDescent="0.25">
      <c r="B8" s="1129" t="s">
        <v>655</v>
      </c>
      <c r="C8" s="1130">
        <v>3000.71</v>
      </c>
      <c r="E8" s="1144" t="s">
        <v>1516</v>
      </c>
      <c r="F8" s="1147">
        <v>10687.25</v>
      </c>
      <c r="G8" s="1132"/>
      <c r="I8" s="1131"/>
      <c r="J8" s="1132"/>
    </row>
    <row r="9" spans="2:10" x14ac:dyDescent="0.25">
      <c r="B9" s="1129" t="s">
        <v>970</v>
      </c>
      <c r="C9" s="1130">
        <v>5088.88</v>
      </c>
      <c r="E9" s="1144" t="s">
        <v>1517</v>
      </c>
      <c r="F9" s="1147">
        <v>83711.27</v>
      </c>
      <c r="G9" s="1137"/>
      <c r="I9" s="1131"/>
      <c r="J9" s="1132"/>
    </row>
    <row r="10" spans="2:10" ht="25.5" x14ac:dyDescent="0.25">
      <c r="B10" s="1129" t="s">
        <v>965</v>
      </c>
      <c r="C10" s="1130">
        <v>12705.92</v>
      </c>
      <c r="E10" s="1144" t="s">
        <v>577</v>
      </c>
      <c r="F10" s="1148">
        <v>27375.89</v>
      </c>
      <c r="G10" s="1137"/>
      <c r="I10" s="1133"/>
      <c r="J10" s="1132"/>
    </row>
    <row r="11" spans="2:10" x14ac:dyDescent="0.25">
      <c r="B11" s="1129" t="s">
        <v>629</v>
      </c>
      <c r="C11" s="1130">
        <v>5044</v>
      </c>
      <c r="E11" s="1144" t="s">
        <v>273</v>
      </c>
      <c r="F11" s="1148">
        <v>3000</v>
      </c>
      <c r="G11" s="1132"/>
      <c r="I11" s="1131"/>
      <c r="J11" s="1132"/>
    </row>
    <row r="12" spans="2:10" ht="28.5" x14ac:dyDescent="0.25">
      <c r="B12" s="1129" t="s">
        <v>666</v>
      </c>
      <c r="C12" s="1130">
        <v>2418.71</v>
      </c>
      <c r="E12" s="1144" t="s">
        <v>1518</v>
      </c>
      <c r="F12" s="1147">
        <v>2418.71</v>
      </c>
      <c r="G12" s="1137"/>
      <c r="I12" s="1131"/>
      <c r="J12" s="1132"/>
    </row>
    <row r="13" spans="2:10" ht="25.5" x14ac:dyDescent="0.25">
      <c r="B13" s="1208" t="s">
        <v>664</v>
      </c>
      <c r="C13" s="1130">
        <v>1508.16</v>
      </c>
      <c r="E13" s="1144" t="s">
        <v>1519</v>
      </c>
      <c r="F13" s="1147">
        <v>1508.16</v>
      </c>
      <c r="G13" s="1137"/>
      <c r="I13" s="1131"/>
      <c r="J13" s="1132"/>
    </row>
    <row r="14" spans="2:10" ht="42.75" x14ac:dyDescent="0.25">
      <c r="B14" s="1129" t="s">
        <v>676</v>
      </c>
      <c r="C14" s="1130">
        <v>12311.27</v>
      </c>
      <c r="E14" s="1149" t="s">
        <v>1520</v>
      </c>
      <c r="F14" s="1148">
        <v>730000</v>
      </c>
      <c r="H14" s="1137"/>
      <c r="I14" s="1134"/>
      <c r="J14" s="1134"/>
    </row>
    <row r="15" spans="2:10" ht="17.25" customHeight="1" x14ac:dyDescent="0.25">
      <c r="B15" s="1129" t="s">
        <v>1317</v>
      </c>
      <c r="C15" s="1130">
        <v>16800</v>
      </c>
      <c r="E15" s="1149" t="s">
        <v>1521</v>
      </c>
      <c r="F15" s="1148">
        <v>90000</v>
      </c>
      <c r="H15" s="1139"/>
    </row>
    <row r="16" spans="2:10" ht="27.75" customHeight="1" x14ac:dyDescent="0.25">
      <c r="B16" s="1129" t="s">
        <v>1328</v>
      </c>
      <c r="C16" s="1130">
        <v>40000</v>
      </c>
      <c r="E16" s="1149" t="s">
        <v>1522</v>
      </c>
      <c r="F16" s="1148">
        <v>50000</v>
      </c>
      <c r="H16" s="1132"/>
    </row>
    <row r="17" spans="2:8" ht="18.75" customHeight="1" thickBot="1" x14ac:dyDescent="0.3">
      <c r="B17" s="1129" t="s">
        <v>1329</v>
      </c>
      <c r="C17" s="1130">
        <v>5600</v>
      </c>
      <c r="E17" s="1150" t="s">
        <v>1523</v>
      </c>
      <c r="F17" s="1151">
        <v>130000</v>
      </c>
      <c r="H17" s="1137"/>
    </row>
    <row r="18" spans="2:8" ht="30.75" customHeight="1" thickBot="1" x14ac:dyDescent="0.3">
      <c r="B18" s="1129" t="s">
        <v>1352</v>
      </c>
      <c r="C18" s="1130">
        <v>4000</v>
      </c>
      <c r="E18" s="1152" t="s">
        <v>7</v>
      </c>
      <c r="F18" s="1153">
        <f>SUM(F4:F17)</f>
        <v>1188726.97</v>
      </c>
    </row>
    <row r="19" spans="2:8" ht="46.5" customHeight="1" x14ac:dyDescent="0.25">
      <c r="B19" s="1129" t="s">
        <v>1330</v>
      </c>
      <c r="C19" s="1130">
        <v>5000</v>
      </c>
    </row>
    <row r="20" spans="2:8" ht="28.5" customHeight="1" x14ac:dyDescent="0.25">
      <c r="B20" s="1129" t="s">
        <v>560</v>
      </c>
      <c r="C20" s="1130">
        <v>4537.09</v>
      </c>
    </row>
    <row r="21" spans="2:8" ht="18.75" customHeight="1" x14ac:dyDescent="0.25">
      <c r="B21" s="1129" t="s">
        <v>1524</v>
      </c>
      <c r="C21" s="1130">
        <v>32437</v>
      </c>
      <c r="D21" s="1132"/>
    </row>
    <row r="22" spans="2:8" ht="21.75" customHeight="1" x14ac:dyDescent="0.25">
      <c r="B22" s="1129" t="s">
        <v>1525</v>
      </c>
      <c r="C22" s="1130">
        <v>13706</v>
      </c>
      <c r="D22" s="1132"/>
      <c r="E22" s="998"/>
      <c r="F22" s="998"/>
    </row>
    <row r="23" spans="2:8" s="998" customFormat="1" ht="25.5" x14ac:dyDescent="0.25">
      <c r="B23" s="1129" t="s">
        <v>1520</v>
      </c>
      <c r="C23" s="1130">
        <v>730000</v>
      </c>
      <c r="D23" s="1132"/>
    </row>
    <row r="24" spans="2:8" s="998" customFormat="1" ht="21.75" customHeight="1" x14ac:dyDescent="0.25">
      <c r="B24" s="1129" t="s">
        <v>1521</v>
      </c>
      <c r="C24" s="1130">
        <v>90000</v>
      </c>
      <c r="D24" s="1132"/>
    </row>
    <row r="25" spans="2:8" s="998" customFormat="1" ht="21.75" customHeight="1" x14ac:dyDescent="0.25">
      <c r="B25" s="1129" t="s">
        <v>1522</v>
      </c>
      <c r="C25" s="1130">
        <v>50000</v>
      </c>
      <c r="D25" s="1132"/>
    </row>
    <row r="26" spans="2:8" s="998" customFormat="1" ht="21.75" customHeight="1" x14ac:dyDescent="0.25">
      <c r="B26" s="1129" t="s">
        <v>1523</v>
      </c>
      <c r="C26" s="1130">
        <v>130000</v>
      </c>
      <c r="D26" s="1132"/>
    </row>
    <row r="27" spans="2:8" ht="21" customHeight="1" x14ac:dyDescent="0.25">
      <c r="B27" s="1209" t="s">
        <v>1526</v>
      </c>
      <c r="C27" s="1210">
        <f>SUM(C4:C26)</f>
        <v>1188726.97</v>
      </c>
      <c r="D27" s="1137"/>
      <c r="E27" s="998"/>
      <c r="F27" s="998"/>
    </row>
    <row r="28" spans="2:8" x14ac:dyDescent="0.25">
      <c r="B28" s="1131"/>
      <c r="C28" s="1132"/>
      <c r="D28" s="1137"/>
      <c r="E28" s="998"/>
      <c r="F28" s="998"/>
    </row>
    <row r="29" spans="2:8" x14ac:dyDescent="0.25">
      <c r="B29" s="1131"/>
      <c r="C29" s="1132"/>
      <c r="E29" s="998"/>
      <c r="F29" s="998"/>
    </row>
    <row r="30" spans="2:8" x14ac:dyDescent="0.25">
      <c r="B30" s="1131"/>
      <c r="C30" s="1132"/>
      <c r="E30" s="1134"/>
      <c r="F30" s="1134"/>
    </row>
    <row r="31" spans="2:8" x14ac:dyDescent="0.25">
      <c r="B31" s="1131"/>
      <c r="C31" s="1132"/>
      <c r="E31" s="1134"/>
      <c r="F31" s="1134"/>
    </row>
    <row r="32" spans="2:8" x14ac:dyDescent="0.25">
      <c r="B32" s="1131"/>
      <c r="C32" s="1132"/>
      <c r="E32" s="1131"/>
      <c r="F32" s="1132"/>
    </row>
    <row r="33" spans="2:6" x14ac:dyDescent="0.25">
      <c r="B33" s="1131"/>
      <c r="C33" s="1132"/>
      <c r="E33" s="1131"/>
      <c r="F33" s="1132"/>
    </row>
    <row r="34" spans="2:6" x14ac:dyDescent="0.25">
      <c r="B34" s="1131"/>
      <c r="C34" s="1132"/>
      <c r="E34" s="1131"/>
      <c r="F34" s="1132"/>
    </row>
    <row r="35" spans="2:6" x14ac:dyDescent="0.25">
      <c r="B35" s="1131"/>
      <c r="C35" s="1132"/>
      <c r="E35" s="1131"/>
      <c r="F35" s="1132"/>
    </row>
    <row r="36" spans="2:6" x14ac:dyDescent="0.25">
      <c r="B36" s="1131"/>
      <c r="C36" s="1132"/>
      <c r="E36" s="1131"/>
      <c r="F36" s="1132"/>
    </row>
    <row r="37" spans="2:6" x14ac:dyDescent="0.25">
      <c r="B37" s="1131"/>
      <c r="C37" s="1132"/>
      <c r="E37" s="1131"/>
      <c r="F37" s="1132"/>
    </row>
    <row r="38" spans="2:6" x14ac:dyDescent="0.25">
      <c r="E38" s="1131"/>
      <c r="F38" s="1132"/>
    </row>
    <row r="39" spans="2:6" x14ac:dyDescent="0.25">
      <c r="E39" s="1131"/>
      <c r="F39" s="1132"/>
    </row>
    <row r="40" spans="2:6" x14ac:dyDescent="0.25">
      <c r="E40" s="1131"/>
      <c r="F40" s="1132"/>
    </row>
    <row r="41" spans="2:6" x14ac:dyDescent="0.25">
      <c r="E41" s="1131"/>
      <c r="F41" s="1132"/>
    </row>
    <row r="42" spans="2:6" x14ac:dyDescent="0.25">
      <c r="E42" s="1131"/>
      <c r="F42" s="1132"/>
    </row>
    <row r="43" spans="2:6" x14ac:dyDescent="0.25">
      <c r="E43" s="1131"/>
      <c r="F43" s="1132"/>
    </row>
    <row r="44" spans="2:6" x14ac:dyDescent="0.25">
      <c r="E44" s="1131"/>
      <c r="F44" s="1132"/>
    </row>
    <row r="45" spans="2:6" x14ac:dyDescent="0.25">
      <c r="E45" s="1131"/>
      <c r="F45" s="1132"/>
    </row>
    <row r="46" spans="2:6" x14ac:dyDescent="0.25">
      <c r="E46" s="1131"/>
      <c r="F46" s="1132"/>
    </row>
    <row r="47" spans="2:6" x14ac:dyDescent="0.25">
      <c r="E47" s="1131"/>
      <c r="F47" s="1132"/>
    </row>
    <row r="48" spans="2:6" x14ac:dyDescent="0.25">
      <c r="E48" s="1131"/>
      <c r="F48" s="1132"/>
    </row>
    <row r="49" spans="5:6" x14ac:dyDescent="0.25">
      <c r="E49" s="1131"/>
      <c r="F49" s="1132"/>
    </row>
    <row r="50" spans="5:6" x14ac:dyDescent="0.25">
      <c r="E50" s="1131"/>
      <c r="F50" s="1132"/>
    </row>
    <row r="51" spans="5:6" x14ac:dyDescent="0.25">
      <c r="E51" s="1131"/>
      <c r="F51" s="1132"/>
    </row>
    <row r="52" spans="5:6" x14ac:dyDescent="0.25">
      <c r="E52" s="1131"/>
      <c r="F52" s="1132"/>
    </row>
    <row r="53" spans="5:6" x14ac:dyDescent="0.25">
      <c r="E53" s="1131"/>
      <c r="F53" s="1132"/>
    </row>
    <row r="54" spans="5:6" x14ac:dyDescent="0.25">
      <c r="E54" s="1131"/>
      <c r="F54" s="1132"/>
    </row>
    <row r="55" spans="5:6" x14ac:dyDescent="0.25">
      <c r="E55" s="1131"/>
      <c r="F55" s="1132"/>
    </row>
    <row r="56" spans="5:6" x14ac:dyDescent="0.25">
      <c r="E56" s="1131"/>
      <c r="F56" s="1132"/>
    </row>
    <row r="57" spans="5:6" x14ac:dyDescent="0.25">
      <c r="E57" s="1131"/>
      <c r="F57" s="1132"/>
    </row>
    <row r="58" spans="5:6" x14ac:dyDescent="0.25">
      <c r="E58" s="1131"/>
      <c r="F58" s="1132"/>
    </row>
    <row r="59" spans="5:6" x14ac:dyDescent="0.25">
      <c r="E59" s="1131"/>
      <c r="F59" s="1132"/>
    </row>
    <row r="60" spans="5:6" x14ac:dyDescent="0.25">
      <c r="E60" s="1134"/>
      <c r="F60" s="1134"/>
    </row>
    <row r="61" spans="5:6" x14ac:dyDescent="0.25">
      <c r="E61" s="1134"/>
      <c r="F61" s="1134"/>
    </row>
  </sheetData>
  <mergeCells count="1">
    <mergeCell ref="B3:C3"/>
  </mergeCells>
  <pageMargins left="0.7" right="0.7" top="0.75" bottom="0.75" header="0.3" footer="0.3"/>
  <pageSetup paperSize="9" orientation="portrait" horizontalDpi="120" verticalDpi="7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PLAN PLURIANUAL CUATRIANUAL</vt:lpstr>
      <vt:lpstr>POA 2018</vt:lpstr>
      <vt:lpstr>POA Bienes y Servicios</vt:lpstr>
      <vt:lpstr>Proyectos Parroq Ru. G.I</vt:lpstr>
      <vt:lpstr>Atención Prioritaria</vt:lpstr>
      <vt:lpstr>'PLAN PLURIANUAL CUATRIANUAL'!Área_de_impresión</vt:lpstr>
      <vt:lpstr>'POA 2018'!Área_de_impresión</vt:lpstr>
      <vt:lpstr>'POA Bienes y Servicios'!Área_de_impresión</vt:lpstr>
      <vt:lpstr>'Proyectos Parroq Ru. G.I'!Área_de_impresión</vt:lpstr>
      <vt:lpstr>'PLAN PLURIANUAL CUATRIANUAL'!Títulos_a_imprimir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kcueva</dc:creator>
  <cp:lastModifiedBy>Andrea Katherine Rios Chimbo</cp:lastModifiedBy>
  <cp:lastPrinted>2019-05-22T21:41:19Z</cp:lastPrinted>
  <dcterms:created xsi:type="dcterms:W3CDTF">2016-07-26T15:14:18Z</dcterms:created>
  <dcterms:modified xsi:type="dcterms:W3CDTF">2019-06-12T21:07:03Z</dcterms:modified>
</cp:coreProperties>
</file>